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3-2024" sheetId="1" r:id="rId4"/>
    <sheet state="visible" name="2024-2025" sheetId="2" r:id="rId5"/>
    <sheet state="visible" name="2025-2026" sheetId="3" r:id="rId6"/>
  </sheets>
  <definedNames/>
  <calcPr/>
</workbook>
</file>

<file path=xl/sharedStrings.xml><?xml version="1.0" encoding="utf-8"?>
<sst xmlns="http://schemas.openxmlformats.org/spreadsheetml/2006/main" count="153" uniqueCount="15">
  <si>
    <t>TC SALARY SCHEDULE/FACTOR GRID</t>
  </si>
  <si>
    <t>2023/2024</t>
  </si>
  <si>
    <t>185 day schedule, 180 work days</t>
  </si>
  <si>
    <t>TRS + Salary</t>
  </si>
  <si>
    <t xml:space="preserve">BASE SALARY </t>
  </si>
  <si>
    <t>IRS (Salary Only)</t>
  </si>
  <si>
    <t>STEP</t>
  </si>
  <si>
    <t>MSW/MSP.</t>
  </si>
  <si>
    <t>24/SSP</t>
  </si>
  <si>
    <t>48/DR</t>
  </si>
  <si>
    <t>TRS</t>
  </si>
  <si>
    <t>IRS</t>
  </si>
  <si>
    <t xml:space="preserve"> </t>
  </si>
  <si>
    <t>2024/2025</t>
  </si>
  <si>
    <t>2025/2026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</si>
</sst>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Calibri"/>
      <scheme val="minor"/>
    </font>
    <font>
      <sz val="12.0"/>
      <color theme="1"/>
      <name val="Arial"/>
    </font>
    <font>
      <b/>
      <sz val="12.0"/>
      <color theme="1"/>
      <name val="Arial"/>
    </font>
    <font>
      <b/>
      <sz val="9.0"/>
      <color theme="1"/>
      <name val="Arial"/>
    </font>
    <font>
      <sz val="10.0"/>
      <color theme="1"/>
      <name val="Arial"/>
    </font>
    <font>
      <b/>
      <sz val="10.0"/>
      <color theme="1"/>
      <name val="Arial"/>
    </font>
    <font>
      <b/>
      <sz val="8.0"/>
      <color theme="1"/>
      <name val="Arial"/>
    </font>
    <font>
      <color theme="1"/>
      <name val="Calibri"/>
      <scheme val="minor"/>
    </font>
    <font>
      <sz val="8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3">
    <border/>
    <border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2" numFmtId="0" xfId="0" applyAlignment="1" applyFont="1">
      <alignment horizontal="center" readingOrder="0"/>
    </xf>
    <xf borderId="0" fillId="0" fontId="3" numFmtId="0" xfId="0" applyAlignment="1" applyFont="1">
      <alignment readingOrder="0"/>
    </xf>
    <xf borderId="0" fillId="0" fontId="3" numFmtId="0" xfId="0" applyFont="1"/>
    <xf borderId="0" fillId="0" fontId="4" numFmtId="1" xfId="0" applyAlignment="1" applyFont="1" applyNumberFormat="1">
      <alignment readingOrder="0"/>
    </xf>
    <xf borderId="0" fillId="0" fontId="4" numFmtId="0" xfId="0" applyFont="1"/>
    <xf borderId="0" fillId="0" fontId="5" numFmtId="0" xfId="0" applyFont="1"/>
    <xf borderId="0" fillId="0" fontId="5" numFmtId="1" xfId="0" applyAlignment="1" applyFont="1" applyNumberFormat="1">
      <alignment readingOrder="0"/>
    </xf>
    <xf borderId="0" fillId="0" fontId="6" numFmtId="0" xfId="0" applyFont="1"/>
    <xf borderId="0" fillId="0" fontId="5" numFmtId="0" xfId="0" applyAlignment="1" applyFont="1">
      <alignment horizontal="right"/>
    </xf>
    <xf borderId="0" fillId="0" fontId="7" numFmtId="0" xfId="0" applyFont="1"/>
    <xf borderId="0" fillId="0" fontId="8" numFmtId="1" xfId="0" applyFont="1" applyNumberFormat="1"/>
    <xf borderId="1" fillId="0" fontId="5" numFmtId="0" xfId="0" applyBorder="1" applyFont="1"/>
    <xf borderId="1" fillId="0" fontId="5" numFmtId="1" xfId="0" applyBorder="1" applyFont="1" applyNumberFormat="1"/>
    <xf borderId="0" fillId="2" fontId="8" numFmtId="1" xfId="0" applyFill="1" applyFont="1" applyNumberFormat="1"/>
    <xf borderId="1" fillId="2" fontId="5" numFmtId="1" xfId="0" applyBorder="1" applyFont="1" applyNumberFormat="1"/>
    <xf borderId="2" fillId="0" fontId="5" numFmtId="0" xfId="0" applyBorder="1" applyFont="1"/>
    <xf borderId="2" fillId="0" fontId="4" numFmtId="0" xfId="0" applyBorder="1" applyFont="1"/>
    <xf borderId="2" fillId="0" fontId="8" numFmtId="1" xfId="0" applyBorder="1" applyFont="1" applyNumberFormat="1"/>
    <xf borderId="1" fillId="0" fontId="5" numFmtId="1" xfId="0" applyAlignment="1" applyBorder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9" width="10.57"/>
    <col customWidth="1" min="10" max="10" width="8.71"/>
  </cols>
  <sheetData>
    <row r="1" ht="12.0" customHeight="1">
      <c r="A1" s="1"/>
      <c r="B1" s="1"/>
      <c r="C1" s="2" t="s">
        <v>0</v>
      </c>
      <c r="D1" s="2"/>
      <c r="E1" s="2"/>
      <c r="F1" s="2"/>
      <c r="G1" s="1"/>
      <c r="H1" s="1"/>
      <c r="I1" s="1"/>
    </row>
    <row r="2" ht="12.0" customHeight="1">
      <c r="A2" s="1"/>
      <c r="B2" s="1"/>
      <c r="C2" s="2"/>
      <c r="D2" s="3" t="s">
        <v>1</v>
      </c>
      <c r="F2" s="2"/>
      <c r="G2" s="4" t="s">
        <v>2</v>
      </c>
      <c r="H2" s="5"/>
      <c r="I2" s="5"/>
    </row>
    <row r="3" ht="12.0" customHeight="1">
      <c r="A3" s="1"/>
      <c r="B3" s="1"/>
      <c r="C3" s="2"/>
      <c r="D3" s="2"/>
      <c r="E3" s="2"/>
      <c r="F3" s="2"/>
      <c r="G3" s="5"/>
      <c r="H3" s="5"/>
      <c r="I3" s="5"/>
    </row>
    <row r="4" ht="12.0" customHeight="1">
      <c r="A4" s="1"/>
      <c r="B4" s="1"/>
      <c r="C4" s="6">
        <f>C5*1.1116</f>
        <v>46474.82882</v>
      </c>
      <c r="D4" s="7" t="s">
        <v>3</v>
      </c>
      <c r="E4" s="1"/>
      <c r="F4" s="1"/>
      <c r="G4" s="1"/>
      <c r="H4" s="1"/>
      <c r="I4" s="1"/>
    </row>
    <row r="5" ht="12.0" customHeight="1">
      <c r="A5" s="8" t="s">
        <v>4</v>
      </c>
      <c r="B5" s="8"/>
      <c r="C5" s="9">
        <f>41395*1.01</f>
        <v>41808.95</v>
      </c>
      <c r="D5" s="10" t="s">
        <v>5</v>
      </c>
      <c r="E5" s="1"/>
      <c r="F5" s="1"/>
      <c r="G5" s="1"/>
      <c r="H5" s="1"/>
      <c r="I5" s="1"/>
    </row>
    <row r="6" ht="12.0" customHeight="1">
      <c r="A6" s="1"/>
      <c r="B6" s="1"/>
      <c r="D6" s="1"/>
      <c r="E6" s="1"/>
      <c r="F6" s="1"/>
      <c r="G6" s="1"/>
      <c r="H6" s="1"/>
      <c r="I6" s="1"/>
    </row>
    <row r="7" ht="12.0" customHeight="1">
      <c r="A7" s="11" t="s">
        <v>6</v>
      </c>
      <c r="B7" s="11"/>
      <c r="C7" s="11" t="s">
        <v>7</v>
      </c>
      <c r="D7" s="11">
        <v>8.0</v>
      </c>
      <c r="E7" s="11">
        <v>16.0</v>
      </c>
      <c r="F7" s="11" t="s">
        <v>8</v>
      </c>
      <c r="G7" s="11">
        <v>32.0</v>
      </c>
      <c r="H7" s="11">
        <v>40.0</v>
      </c>
      <c r="I7" s="11" t="s">
        <v>9</v>
      </c>
    </row>
    <row r="8" ht="12.0" customHeight="1"/>
    <row r="9" ht="12.0" customHeight="1">
      <c r="B9" s="12" t="s">
        <v>10</v>
      </c>
      <c r="C9" s="13">
        <f>C10*1.1116</f>
        <v>46474.82882</v>
      </c>
      <c r="D9" s="13">
        <f>C4*1.03</f>
        <v>47869.07368</v>
      </c>
      <c r="E9" s="13">
        <f t="shared" ref="E9:E10" si="1">+C4*1.06</f>
        <v>49263.31855</v>
      </c>
      <c r="F9" s="13">
        <f>C4*1.09</f>
        <v>50657.56341</v>
      </c>
      <c r="G9" s="13">
        <f>C4*1.12</f>
        <v>52051.80828</v>
      </c>
      <c r="H9" s="13">
        <f t="shared" ref="H9:H10" si="2">C4*1.135</f>
        <v>52748.93071</v>
      </c>
      <c r="I9" s="13">
        <f t="shared" ref="I9:I10" si="3">C4*1.15</f>
        <v>53446.05314</v>
      </c>
    </row>
    <row r="10" ht="12.0" customHeight="1">
      <c r="A10" s="14">
        <v>1.0</v>
      </c>
      <c r="B10" s="14" t="s">
        <v>11</v>
      </c>
      <c r="C10" s="15">
        <f>+C5*1</f>
        <v>41808.95</v>
      </c>
      <c r="D10" s="15">
        <f>+C5*1.03</f>
        <v>43063.2185</v>
      </c>
      <c r="E10" s="15">
        <f t="shared" si="1"/>
        <v>44317.487</v>
      </c>
      <c r="F10" s="15">
        <f>+C5*1.09</f>
        <v>45571.7555</v>
      </c>
      <c r="G10" s="15">
        <f>+C5*1.12</f>
        <v>46826.024</v>
      </c>
      <c r="H10" s="15">
        <f t="shared" si="2"/>
        <v>47453.15825</v>
      </c>
      <c r="I10" s="15">
        <f t="shared" si="3"/>
        <v>48080.2925</v>
      </c>
      <c r="J10" s="7"/>
    </row>
    <row r="11" ht="12.0" customHeight="1">
      <c r="A11" s="8"/>
      <c r="B11" s="12" t="s">
        <v>10</v>
      </c>
      <c r="C11" s="13">
        <f t="shared" ref="C11:C12" si="4">C4*1.0325</f>
        <v>47985.26076</v>
      </c>
      <c r="D11" s="13">
        <f>C4*1.0635</f>
        <v>49425.98045</v>
      </c>
      <c r="E11" s="13">
        <f t="shared" ref="E11:E12" si="5">C4*1.0945</f>
        <v>50866.70014</v>
      </c>
      <c r="F11" s="13">
        <f t="shared" ref="F11:F12" si="6">C4*1.1254</f>
        <v>52302.77235</v>
      </c>
      <c r="G11" s="13">
        <f t="shared" ref="G11:G12" si="7">C4*1.1564</f>
        <v>53743.49205</v>
      </c>
      <c r="H11" s="13">
        <f t="shared" ref="H11:H12" si="8">C4*1.1719</f>
        <v>54463.85189</v>
      </c>
      <c r="I11" s="13">
        <f t="shared" ref="I11:I12" si="9">C4*1.1874</f>
        <v>55184.21174</v>
      </c>
      <c r="J11" s="7"/>
    </row>
    <row r="12" ht="12.0" customHeight="1">
      <c r="A12" s="14">
        <v>2.0</v>
      </c>
      <c r="B12" s="14" t="s">
        <v>11</v>
      </c>
      <c r="C12" s="15">
        <f t="shared" si="4"/>
        <v>43167.74088</v>
      </c>
      <c r="D12" s="15">
        <f>+C5*1.0635</f>
        <v>44463.81833</v>
      </c>
      <c r="E12" s="15">
        <f t="shared" si="5"/>
        <v>45759.89578</v>
      </c>
      <c r="F12" s="15">
        <f t="shared" si="6"/>
        <v>47051.79233</v>
      </c>
      <c r="G12" s="15">
        <f t="shared" si="7"/>
        <v>48347.86978</v>
      </c>
      <c r="H12" s="15">
        <f t="shared" si="8"/>
        <v>48995.90851</v>
      </c>
      <c r="I12" s="15">
        <f t="shared" si="9"/>
        <v>49643.94723</v>
      </c>
      <c r="J12" s="7"/>
    </row>
    <row r="13" ht="12.0" customHeight="1">
      <c r="A13" s="8"/>
      <c r="B13" s="12" t="s">
        <v>10</v>
      </c>
      <c r="C13" s="13">
        <f>C4*1.065</f>
        <v>49495.69269</v>
      </c>
      <c r="D13" s="13">
        <f>C4*1.097</f>
        <v>50982.88722</v>
      </c>
      <c r="E13" s="13">
        <f>C4*1.1289</f>
        <v>52465.43425</v>
      </c>
      <c r="F13" s="13">
        <f>C4*1.1609</f>
        <v>53952.62878</v>
      </c>
      <c r="G13" s="13">
        <f>C4*1.1928</f>
        <v>55435.17582</v>
      </c>
      <c r="H13" s="13">
        <f t="shared" ref="H13:H14" si="10">C4*1.2088</f>
        <v>56178.77308</v>
      </c>
      <c r="I13" s="13">
        <f>C4*1.2248</f>
        <v>56922.37034</v>
      </c>
      <c r="J13" s="7"/>
    </row>
    <row r="14" ht="12.0" customHeight="1">
      <c r="A14" s="14">
        <v>3.0</v>
      </c>
      <c r="B14" s="14" t="s">
        <v>11</v>
      </c>
      <c r="C14" s="15">
        <f>+C5*1.065</f>
        <v>44526.53175</v>
      </c>
      <c r="D14" s="15">
        <f>+C5*1.097</f>
        <v>45864.41815</v>
      </c>
      <c r="E14" s="15">
        <f>+C5*1.1289</f>
        <v>47198.12366</v>
      </c>
      <c r="F14" s="15">
        <f>+C5*1.1609</f>
        <v>48536.01006</v>
      </c>
      <c r="G14" s="15">
        <f>+C5*1.1928</f>
        <v>49869.71556</v>
      </c>
      <c r="H14" s="15">
        <f t="shared" si="10"/>
        <v>50538.65876</v>
      </c>
      <c r="I14" s="15">
        <f>+C5*1.2248</f>
        <v>51207.60196</v>
      </c>
      <c r="J14" s="7"/>
    </row>
    <row r="15" ht="12.0" customHeight="1">
      <c r="A15" s="8"/>
      <c r="B15" s="12" t="s">
        <v>10</v>
      </c>
      <c r="C15" s="13">
        <f>C4*1.0975</f>
        <v>51006.12463</v>
      </c>
      <c r="D15" s="13">
        <f>C4*1.1304</f>
        <v>52535.1465</v>
      </c>
      <c r="E15" s="13">
        <f t="shared" ref="E15:E16" si="11">C4*1.1634</f>
        <v>54068.81585</v>
      </c>
      <c r="F15" s="13">
        <f>C4*1.1963</f>
        <v>55597.83772</v>
      </c>
      <c r="G15" s="13">
        <f>C4*1.2295</f>
        <v>57140.80203</v>
      </c>
      <c r="H15" s="13">
        <f t="shared" ref="H15:H16" si="12">C4*1.2476</f>
        <v>57981.99644</v>
      </c>
      <c r="I15" s="13">
        <f>C4*1.2621</f>
        <v>58655.88145</v>
      </c>
      <c r="J15" s="7"/>
    </row>
    <row r="16" ht="12.0" customHeight="1">
      <c r="A16" s="14">
        <v>4.0</v>
      </c>
      <c r="B16" s="14" t="s">
        <v>11</v>
      </c>
      <c r="C16" s="15">
        <f>+C5*1.0975</f>
        <v>45885.32263</v>
      </c>
      <c r="D16" s="15">
        <f>+C5*1.1304</f>
        <v>47260.83708</v>
      </c>
      <c r="E16" s="15">
        <f t="shared" si="11"/>
        <v>48640.53243</v>
      </c>
      <c r="F16" s="15">
        <f>+C5*1.1963</f>
        <v>50016.04689</v>
      </c>
      <c r="G16" s="15">
        <f>+C5*1.2295</f>
        <v>51404.10403</v>
      </c>
      <c r="H16" s="15">
        <f t="shared" si="12"/>
        <v>52160.84602</v>
      </c>
      <c r="I16" s="15">
        <f>+C5*1.2621</f>
        <v>52767.0758</v>
      </c>
      <c r="J16" s="7"/>
    </row>
    <row r="17" ht="12.0" customHeight="1">
      <c r="A17" s="8"/>
      <c r="B17" s="12" t="s">
        <v>10</v>
      </c>
      <c r="C17" s="13">
        <f>C4*1.13</f>
        <v>52516.55657</v>
      </c>
      <c r="D17" s="13">
        <f>C4*1.1639</f>
        <v>54092.05326</v>
      </c>
      <c r="E17" s="13">
        <f>C4*1.1978</f>
        <v>55667.54996</v>
      </c>
      <c r="F17" s="13">
        <f>C4*1.2317</f>
        <v>57243.04666</v>
      </c>
      <c r="G17" s="13">
        <f>C4*1.2656</f>
        <v>58818.54335</v>
      </c>
      <c r="H17" s="13">
        <f t="shared" ref="H17:H18" si="13">C4*1.2826</f>
        <v>59608.61544</v>
      </c>
      <c r="I17" s="13">
        <f>C4*1.2995</f>
        <v>60394.04005</v>
      </c>
      <c r="J17" s="7"/>
    </row>
    <row r="18" ht="12.0" customHeight="1">
      <c r="A18" s="14">
        <v>5.0</v>
      </c>
      <c r="B18" s="14" t="s">
        <v>11</v>
      </c>
      <c r="C18" s="15">
        <f>+C5*1.13</f>
        <v>47244.1135</v>
      </c>
      <c r="D18" s="15">
        <f>+C5*1.1639</f>
        <v>48661.43691</v>
      </c>
      <c r="E18" s="15">
        <f>+C5*1.1978</f>
        <v>50078.76031</v>
      </c>
      <c r="F18" s="15">
        <f>+C5*1.2317</f>
        <v>51496.08372</v>
      </c>
      <c r="G18" s="15">
        <f>+C5*1.2656</f>
        <v>52913.40712</v>
      </c>
      <c r="H18" s="15">
        <f t="shared" si="13"/>
        <v>53624.15927</v>
      </c>
      <c r="I18" s="15">
        <f>+C5*1.2995</f>
        <v>54330.73053</v>
      </c>
      <c r="J18" s="7"/>
    </row>
    <row r="19" ht="12.0" customHeight="1">
      <c r="A19" s="8"/>
      <c r="B19" s="12" t="s">
        <v>10</v>
      </c>
      <c r="C19" s="13">
        <f>C4*1.1625</f>
        <v>54026.9885</v>
      </c>
      <c r="D19" s="13">
        <f>C4*1.1974</f>
        <v>55648.96003</v>
      </c>
      <c r="E19" s="13">
        <f>C4*1.2323</f>
        <v>57270.93155</v>
      </c>
      <c r="F19" s="13">
        <f>C4*1.2671</f>
        <v>58888.2556</v>
      </c>
      <c r="G19" s="13">
        <f>C4*1.302</f>
        <v>60510.22712</v>
      </c>
      <c r="H19" s="13">
        <f t="shared" ref="H19:H20" si="14">C4*1.3195</f>
        <v>61323.53663</v>
      </c>
      <c r="I19" s="13">
        <f>C4*1.3369</f>
        <v>62132.19865</v>
      </c>
      <c r="J19" s="7"/>
    </row>
    <row r="20" ht="12.0" customHeight="1">
      <c r="A20" s="14">
        <v>6.0</v>
      </c>
      <c r="B20" s="14" t="s">
        <v>11</v>
      </c>
      <c r="C20" s="15">
        <f>+C5*1.1625</f>
        <v>48602.90438</v>
      </c>
      <c r="D20" s="15">
        <f>+C5*1.1974</f>
        <v>50062.03673</v>
      </c>
      <c r="E20" s="15">
        <f>+C5*1.2323</f>
        <v>51521.16909</v>
      </c>
      <c r="F20" s="15">
        <f>+C5*1.2671</f>
        <v>52976.12055</v>
      </c>
      <c r="G20" s="15">
        <f>+C5*1.302</f>
        <v>54435.2529</v>
      </c>
      <c r="H20" s="15">
        <f t="shared" si="14"/>
        <v>55166.90953</v>
      </c>
      <c r="I20" s="15">
        <f>+C5*1.3369</f>
        <v>55894.38526</v>
      </c>
      <c r="J20" s="7"/>
    </row>
    <row r="21" ht="12.0" customHeight="1">
      <c r="A21" s="8"/>
      <c r="B21" s="12" t="s">
        <v>10</v>
      </c>
      <c r="C21" s="13">
        <f>C4*1.195</f>
        <v>55537.42044</v>
      </c>
      <c r="D21" s="13">
        <f>C4*1.2309</f>
        <v>57205.86679</v>
      </c>
      <c r="E21" s="13">
        <f>C4*1.2667</f>
        <v>58869.66567</v>
      </c>
      <c r="F21" s="13">
        <f>C4*1.3026</f>
        <v>60538.11202</v>
      </c>
      <c r="G21" s="13">
        <f>C4*1.3384</f>
        <v>62201.91089</v>
      </c>
      <c r="H21" s="13">
        <f t="shared" ref="H21:H22" si="15">C4*1.3564</f>
        <v>63038.45781</v>
      </c>
      <c r="I21" s="13">
        <f>C4*1.3743</f>
        <v>63870.35725</v>
      </c>
      <c r="J21" s="7"/>
    </row>
    <row r="22" ht="12.0" customHeight="1">
      <c r="A22" s="14">
        <v>7.0</v>
      </c>
      <c r="B22" s="14" t="s">
        <v>11</v>
      </c>
      <c r="C22" s="15">
        <f>+C5*1.195</f>
        <v>49961.69525</v>
      </c>
      <c r="D22" s="15">
        <f>+C5*1.2309</f>
        <v>51462.63656</v>
      </c>
      <c r="E22" s="15">
        <f>+C5*1.2667</f>
        <v>52959.39697</v>
      </c>
      <c r="F22" s="15">
        <f>+C5*1.3026</f>
        <v>54460.33827</v>
      </c>
      <c r="G22" s="15">
        <f>+C5*1.3384</f>
        <v>55957.09868</v>
      </c>
      <c r="H22" s="15">
        <f t="shared" si="15"/>
        <v>56709.65978</v>
      </c>
      <c r="I22" s="15">
        <f>+C5*1.3743</f>
        <v>57458.03999</v>
      </c>
      <c r="J22" s="7"/>
    </row>
    <row r="23" ht="12.0" customHeight="1">
      <c r="A23" s="8"/>
      <c r="B23" s="12" t="s">
        <v>10</v>
      </c>
      <c r="C23" s="13">
        <f>C4*1.2275</f>
        <v>57047.85238</v>
      </c>
      <c r="D23" s="13">
        <f>C4*1.2643</f>
        <v>58758.12608</v>
      </c>
      <c r="E23" s="13">
        <f>C4*1.3012</f>
        <v>60473.04726</v>
      </c>
      <c r="F23" s="13">
        <f>C4*1.338</f>
        <v>62183.32096</v>
      </c>
      <c r="G23" s="13">
        <f>C4*1.3748</f>
        <v>63893.59466</v>
      </c>
      <c r="H23" s="13">
        <f t="shared" ref="H23:H24" si="16">C4*1.3932</f>
        <v>64748.73151</v>
      </c>
      <c r="I23" s="13">
        <f>C4*1.4116</f>
        <v>65603.86836</v>
      </c>
      <c r="J23" s="7"/>
    </row>
    <row r="24" ht="12.0" customHeight="1">
      <c r="A24" s="14">
        <v>8.0</v>
      </c>
      <c r="B24" s="14" t="s">
        <v>11</v>
      </c>
      <c r="C24" s="15">
        <f>+C5*1.2275</f>
        <v>51320.48613</v>
      </c>
      <c r="D24" s="15">
        <f>+C5*1.2643</f>
        <v>52859.05549</v>
      </c>
      <c r="E24" s="15">
        <f>+C5*1.3012</f>
        <v>54401.80574</v>
      </c>
      <c r="F24" s="15">
        <f>+C5*1.338</f>
        <v>55940.3751</v>
      </c>
      <c r="G24" s="15">
        <f>+C5*1.3748</f>
        <v>57478.94446</v>
      </c>
      <c r="H24" s="15">
        <f t="shared" si="16"/>
        <v>58248.22914</v>
      </c>
      <c r="I24" s="15">
        <f>+C5*1.4116</f>
        <v>59017.51382</v>
      </c>
      <c r="J24" s="7"/>
    </row>
    <row r="25" ht="12.0" customHeight="1">
      <c r="A25" s="8"/>
      <c r="B25" s="12" t="s">
        <v>10</v>
      </c>
      <c r="C25" s="16">
        <f>C4*1.26</f>
        <v>58558.28431</v>
      </c>
      <c r="D25" s="13">
        <f>C4*1.2978</f>
        <v>60315.03284</v>
      </c>
      <c r="E25" s="13">
        <f>C4*1.3356</f>
        <v>62071.78137</v>
      </c>
      <c r="F25" s="13">
        <f>C4*1.3734</f>
        <v>63828.5299</v>
      </c>
      <c r="G25" s="13">
        <f>C4*1.4112</f>
        <v>65585.27843</v>
      </c>
      <c r="H25" s="13">
        <f t="shared" ref="H25:H26" si="17">C4*1.4301</f>
        <v>66463.6527</v>
      </c>
      <c r="I25" s="13">
        <f>C4*1.449</f>
        <v>67342.02696</v>
      </c>
      <c r="J25" s="7"/>
    </row>
    <row r="26" ht="12.0" customHeight="1">
      <c r="A26" s="14">
        <v>9.0</v>
      </c>
      <c r="B26" s="14" t="s">
        <v>11</v>
      </c>
      <c r="C26" s="17">
        <f>+C5*1.26</f>
        <v>52679.277</v>
      </c>
      <c r="D26" s="15">
        <f>+C5*1.2978</f>
        <v>54259.65531</v>
      </c>
      <c r="E26" s="15">
        <f>+C5*1.3356</f>
        <v>55840.03362</v>
      </c>
      <c r="F26" s="15">
        <f>+C5*1.3734</f>
        <v>57420.41193</v>
      </c>
      <c r="G26" s="15">
        <f>+C5*1.4112</f>
        <v>59000.79024</v>
      </c>
      <c r="H26" s="15">
        <f t="shared" si="17"/>
        <v>59790.9794</v>
      </c>
      <c r="I26" s="15">
        <f>+C5*1.449</f>
        <v>60581.16855</v>
      </c>
      <c r="J26" s="7"/>
    </row>
    <row r="27" ht="12.0" customHeight="1">
      <c r="A27" s="8"/>
      <c r="B27" s="12" t="s">
        <v>10</v>
      </c>
      <c r="C27" s="16">
        <f>C4*1.2925</f>
        <v>60068.71625</v>
      </c>
      <c r="D27" s="13">
        <f>C4*1.3313</f>
        <v>61871.93961</v>
      </c>
      <c r="E27" s="13">
        <f>C4*1.3701</f>
        <v>63675.16297</v>
      </c>
      <c r="F27" s="13">
        <f>C4*1.4088</f>
        <v>65473.73884</v>
      </c>
      <c r="G27" s="13">
        <f>C4*1.4476</f>
        <v>67276.9622</v>
      </c>
      <c r="H27" s="13">
        <f t="shared" ref="H27:H28" si="18">C4*1.467</f>
        <v>68178.57388</v>
      </c>
      <c r="I27" s="13">
        <f>C4*1.4864</f>
        <v>69080.18556</v>
      </c>
      <c r="J27" s="7"/>
    </row>
    <row r="28" ht="12.0" customHeight="1">
      <c r="A28" s="14">
        <v>10.0</v>
      </c>
      <c r="B28" s="14" t="s">
        <v>11</v>
      </c>
      <c r="C28" s="17">
        <f>+C5*1.2925</f>
        <v>54038.06788</v>
      </c>
      <c r="D28" s="15">
        <f>+C5*1.3313</f>
        <v>55660.25514</v>
      </c>
      <c r="E28" s="15">
        <f>+C5*1.3701</f>
        <v>57282.4424</v>
      </c>
      <c r="F28" s="15">
        <f>+C5*1.4088</f>
        <v>58900.44876</v>
      </c>
      <c r="G28" s="15">
        <f>+C5*1.4476</f>
        <v>60522.63602</v>
      </c>
      <c r="H28" s="15">
        <f t="shared" si="18"/>
        <v>61333.72965</v>
      </c>
      <c r="I28" s="15">
        <f>+C5*1.4864</f>
        <v>62144.82328</v>
      </c>
      <c r="J28" s="7"/>
    </row>
    <row r="29" ht="12.0" customHeight="1">
      <c r="A29" s="8"/>
      <c r="B29" s="12" t="s">
        <v>10</v>
      </c>
      <c r="C29" s="13">
        <f>C4*1.325</f>
        <v>61579.14819</v>
      </c>
      <c r="D29" s="13">
        <f>C4*1.3648</f>
        <v>63428.84637</v>
      </c>
      <c r="E29" s="13">
        <f>C4*1.4045</f>
        <v>65273.89708</v>
      </c>
      <c r="F29" s="13">
        <f>C4*1.4443</f>
        <v>67123.59526</v>
      </c>
      <c r="G29" s="13">
        <f>C4*1.484</f>
        <v>68968.64597</v>
      </c>
      <c r="H29" s="13">
        <f t="shared" ref="H29:H30" si="19">C4*1.5039</f>
        <v>69893.49506</v>
      </c>
      <c r="I29" s="13">
        <f>C4*1.5238</f>
        <v>70818.34416</v>
      </c>
      <c r="J29" s="7"/>
    </row>
    <row r="30" ht="12.0" customHeight="1">
      <c r="A30" s="14">
        <v>11.0</v>
      </c>
      <c r="B30" s="14" t="s">
        <v>11</v>
      </c>
      <c r="C30" s="15">
        <f>+C5*1.325</f>
        <v>55396.85875</v>
      </c>
      <c r="D30" s="15">
        <f>+C5*1.3648</f>
        <v>57060.85496</v>
      </c>
      <c r="E30" s="15">
        <f>+C5*1.4045</f>
        <v>58720.67028</v>
      </c>
      <c r="F30" s="15">
        <f>+C5*1.4443</f>
        <v>60384.66649</v>
      </c>
      <c r="G30" s="15">
        <f>+C5*1.484</f>
        <v>62044.4818</v>
      </c>
      <c r="H30" s="15">
        <f t="shared" si="19"/>
        <v>62876.47991</v>
      </c>
      <c r="I30" s="15">
        <f>+C5*1.5238</f>
        <v>63708.47801</v>
      </c>
      <c r="J30" s="7"/>
    </row>
    <row r="31" ht="12.0" customHeight="1">
      <c r="A31" s="8"/>
      <c r="B31" s="12" t="s">
        <v>10</v>
      </c>
      <c r="C31" s="13">
        <f>C4*1.3575</f>
        <v>63089.58012</v>
      </c>
      <c r="D31" s="13">
        <f>C4*1.3982</f>
        <v>64981.10566</v>
      </c>
      <c r="E31" s="13">
        <f>C4*1.439</f>
        <v>66877.27867</v>
      </c>
      <c r="F31" s="13">
        <f>C4*1.4797</f>
        <v>68768.8042</v>
      </c>
      <c r="G31" s="13">
        <f>C4*1.5204</f>
        <v>70660.32974</v>
      </c>
      <c r="H31" s="13">
        <f t="shared" ref="H31:H32" si="20">C4*1.5408</f>
        <v>71608.41625</v>
      </c>
      <c r="I31" s="13">
        <f>C4*1.5611</f>
        <v>72551.85527</v>
      </c>
      <c r="J31" s="7"/>
    </row>
    <row r="32" ht="12.0" customHeight="1">
      <c r="A32" s="14">
        <v>12.0</v>
      </c>
      <c r="B32" s="14" t="s">
        <v>11</v>
      </c>
      <c r="C32" s="15">
        <f>+C5*1.3575</f>
        <v>56755.64963</v>
      </c>
      <c r="D32" s="15">
        <f>+C5*1.3982</f>
        <v>58457.27389</v>
      </c>
      <c r="E32" s="15">
        <f>+C5*1.439</f>
        <v>60163.07905</v>
      </c>
      <c r="F32" s="15">
        <f>+C5*1.4797</f>
        <v>61864.70332</v>
      </c>
      <c r="G32" s="15">
        <f>+C5*1.5204</f>
        <v>63566.32758</v>
      </c>
      <c r="H32" s="15">
        <f t="shared" si="20"/>
        <v>64419.23016</v>
      </c>
      <c r="I32" s="15">
        <f>+C5*1.5611</f>
        <v>65267.95185</v>
      </c>
      <c r="J32" s="7"/>
    </row>
    <row r="33" ht="12.0" customHeight="1">
      <c r="A33" s="8"/>
      <c r="B33" s="12" t="s">
        <v>10</v>
      </c>
      <c r="C33" s="13">
        <f>C4*1.39</f>
        <v>64600.01206</v>
      </c>
      <c r="D33" s="13">
        <f>C4*1.4317</f>
        <v>66538.01242</v>
      </c>
      <c r="E33" s="13">
        <f>C4*1.4734</f>
        <v>68476.01278</v>
      </c>
      <c r="F33" s="13">
        <f>C4*1.5151</f>
        <v>70414.01315</v>
      </c>
      <c r="G33" s="13">
        <f>C4*1.5568</f>
        <v>72352.01351</v>
      </c>
      <c r="H33" s="13">
        <f t="shared" ref="H33:H34" si="21">C4*1.5777</f>
        <v>73323.33743</v>
      </c>
      <c r="I33" s="13">
        <f>C4*1.5985</f>
        <v>74290.01387</v>
      </c>
      <c r="J33" s="7"/>
    </row>
    <row r="34" ht="12.0" customHeight="1">
      <c r="A34" s="14">
        <v>13.0</v>
      </c>
      <c r="B34" s="14" t="s">
        <v>11</v>
      </c>
      <c r="C34" s="15">
        <f>+C5*1.39</f>
        <v>58114.4405</v>
      </c>
      <c r="D34" s="15">
        <f>+C5*1.4317</f>
        <v>59857.87372</v>
      </c>
      <c r="E34" s="15">
        <f>+C5*1.4734</f>
        <v>61601.30693</v>
      </c>
      <c r="F34" s="15">
        <f>+C5*1.5151</f>
        <v>63344.74015</v>
      </c>
      <c r="G34" s="15">
        <f>+C5*1.5568</f>
        <v>65088.17336</v>
      </c>
      <c r="H34" s="15">
        <f t="shared" si="21"/>
        <v>65961.98042</v>
      </c>
      <c r="I34" s="15">
        <f>+C5*1.5985</f>
        <v>66831.60658</v>
      </c>
      <c r="J34" s="7"/>
    </row>
    <row r="35" ht="12.0" customHeight="1">
      <c r="A35" s="8"/>
      <c r="B35" s="12" t="s">
        <v>10</v>
      </c>
      <c r="C35" s="13">
        <f>C4*1.4225</f>
        <v>66110.444</v>
      </c>
      <c r="D35" s="13">
        <f>C4*1.4652</f>
        <v>68094.91919</v>
      </c>
      <c r="E35" s="13">
        <f>C4*1.5079</f>
        <v>70079.39438</v>
      </c>
      <c r="F35" s="13">
        <f>C4*1.5505</f>
        <v>72059.22209</v>
      </c>
      <c r="G35" s="13">
        <f>C4*1.5932</f>
        <v>74043.69728</v>
      </c>
      <c r="H35" s="13">
        <f t="shared" ref="H35:H36" si="22">C4*1.6146</f>
        <v>75038.25861</v>
      </c>
      <c r="I35" s="13">
        <f>C4*1.6359</f>
        <v>76028.17247</v>
      </c>
      <c r="J35" s="7"/>
    </row>
    <row r="36" ht="12.0" customHeight="1">
      <c r="A36" s="14">
        <v>14.0</v>
      </c>
      <c r="B36" s="14" t="s">
        <v>11</v>
      </c>
      <c r="C36" s="15">
        <f>+C5*1.4225</f>
        <v>59473.23138</v>
      </c>
      <c r="D36" s="15">
        <f>+C5*1.4652</f>
        <v>61258.47354</v>
      </c>
      <c r="E36" s="15">
        <f>+C5*1.5079</f>
        <v>63043.71571</v>
      </c>
      <c r="F36" s="15">
        <f>+C5*1.5505</f>
        <v>64824.77698</v>
      </c>
      <c r="G36" s="15">
        <f>+C5*1.5932</f>
        <v>66610.01914</v>
      </c>
      <c r="H36" s="15">
        <f t="shared" si="22"/>
        <v>67504.73067</v>
      </c>
      <c r="I36" s="15">
        <f>+C5*1.6359</f>
        <v>68395.26131</v>
      </c>
      <c r="J36" s="7"/>
    </row>
    <row r="37" ht="12.0" customHeight="1">
      <c r="A37" s="8"/>
      <c r="B37" s="12" t="s">
        <v>10</v>
      </c>
      <c r="C37" s="13">
        <f>C4*1.455</f>
        <v>67620.87593</v>
      </c>
      <c r="D37" s="13">
        <f>C4*1.4987</f>
        <v>69651.82595</v>
      </c>
      <c r="E37" s="13">
        <f>C4*1.5423</f>
        <v>71678.12849</v>
      </c>
      <c r="F37" s="13">
        <f>C4*1.586</f>
        <v>73709.07851</v>
      </c>
      <c r="G37" s="13">
        <f>C4*1.6296</f>
        <v>75735.38105</v>
      </c>
      <c r="H37" s="13">
        <f t="shared" ref="H37:H38" si="23">C4*1.6515</f>
        <v>76753.1798</v>
      </c>
      <c r="I37" s="13">
        <f>C4*1.6733</f>
        <v>77766.33106</v>
      </c>
      <c r="J37" s="7"/>
    </row>
    <row r="38" ht="12.0" customHeight="1">
      <c r="A38" s="14">
        <v>15.0</v>
      </c>
      <c r="B38" s="14" t="s">
        <v>11</v>
      </c>
      <c r="C38" s="15">
        <f>+C5*1.455</f>
        <v>60832.02225</v>
      </c>
      <c r="D38" s="15">
        <f>+C5*1.4987</f>
        <v>62659.07337</v>
      </c>
      <c r="E38" s="15">
        <f>+C5*1.5423</f>
        <v>64481.94359</v>
      </c>
      <c r="F38" s="15">
        <f>+C5*1.586</f>
        <v>66308.9947</v>
      </c>
      <c r="G38" s="15">
        <f>+C5*1.6296</f>
        <v>68131.86492</v>
      </c>
      <c r="H38" s="15">
        <f t="shared" si="23"/>
        <v>69047.48093</v>
      </c>
      <c r="I38" s="15">
        <f>+C5*1.6733</f>
        <v>69958.91604</v>
      </c>
      <c r="J38" s="7"/>
    </row>
    <row r="39" ht="12.0" customHeight="1">
      <c r="A39" s="8"/>
      <c r="B39" s="12" t="s">
        <v>10</v>
      </c>
      <c r="C39" s="13">
        <f t="shared" ref="C39:C40" si="24">C4*1.4875</f>
        <v>69131.30787</v>
      </c>
      <c r="D39" s="13">
        <f t="shared" ref="D39:D40" si="25">C4*1.5322</f>
        <v>71208.73272</v>
      </c>
      <c r="E39" s="13">
        <f t="shared" ref="E39:E40" si="26">C4*1.5768</f>
        <v>73281.51008</v>
      </c>
      <c r="F39" s="13">
        <f t="shared" ref="F39:F40" si="27">C4*1.6214</f>
        <v>75354.28745</v>
      </c>
      <c r="G39" s="13">
        <f t="shared" ref="G39:G40" si="28">C4*1.666</f>
        <v>77427.06481</v>
      </c>
      <c r="H39" s="13">
        <f t="shared" ref="H39:H40" si="29">C4*1.6884</f>
        <v>78468.10098</v>
      </c>
      <c r="I39" s="13">
        <f t="shared" ref="I39:I40" si="30">C4*1.7107</f>
        <v>79504.48966</v>
      </c>
      <c r="J39" s="7"/>
    </row>
    <row r="40" ht="12.0" customHeight="1">
      <c r="A40" s="14">
        <v>16.0</v>
      </c>
      <c r="B40" s="14" t="s">
        <v>11</v>
      </c>
      <c r="C40" s="15">
        <f t="shared" si="24"/>
        <v>62190.81313</v>
      </c>
      <c r="D40" s="15">
        <f t="shared" si="25"/>
        <v>64059.67319</v>
      </c>
      <c r="E40" s="15">
        <f t="shared" si="26"/>
        <v>65924.35236</v>
      </c>
      <c r="F40" s="15">
        <f t="shared" si="27"/>
        <v>67789.03153</v>
      </c>
      <c r="G40" s="15">
        <f t="shared" si="28"/>
        <v>69653.7107</v>
      </c>
      <c r="H40" s="15">
        <f t="shared" si="29"/>
        <v>70590.23118</v>
      </c>
      <c r="I40" s="15">
        <f t="shared" si="30"/>
        <v>71522.57077</v>
      </c>
      <c r="J40" s="7"/>
    </row>
    <row r="41" ht="12.0" customHeight="1">
      <c r="A41" s="18"/>
      <c r="B41" s="19" t="s">
        <v>10</v>
      </c>
      <c r="C41" s="20">
        <f t="shared" ref="C41:C42" si="31">C4*1.52</f>
        <v>70641.73981</v>
      </c>
      <c r="D41" s="20">
        <f t="shared" ref="D41:D42" si="32">C4*1.5657</f>
        <v>72765.63948</v>
      </c>
      <c r="E41" s="20">
        <f t="shared" ref="E41:E42" si="33">C4*1.6112</f>
        <v>74880.24419</v>
      </c>
      <c r="F41" s="20">
        <f t="shared" ref="F41:F42" si="34">C4*1.6568</f>
        <v>76999.49639</v>
      </c>
      <c r="G41" s="20">
        <f t="shared" ref="G41:G42" si="35">C4*1.7024</f>
        <v>79118.74858</v>
      </c>
      <c r="H41" s="20">
        <f t="shared" ref="H41:H42" si="36">C4*1.7253</f>
        <v>80183.02216</v>
      </c>
      <c r="I41" s="20">
        <f t="shared" ref="I41:I42" si="37">C4*1.7481</f>
        <v>81242.64826</v>
      </c>
      <c r="J41" s="7"/>
    </row>
    <row r="42" ht="12.0" customHeight="1">
      <c r="A42" s="14">
        <v>17.0</v>
      </c>
      <c r="B42" s="14" t="s">
        <v>11</v>
      </c>
      <c r="C42" s="15">
        <f t="shared" si="31"/>
        <v>63549.604</v>
      </c>
      <c r="D42" s="15">
        <f t="shared" si="32"/>
        <v>65460.27302</v>
      </c>
      <c r="E42" s="15">
        <f t="shared" si="33"/>
        <v>67362.58024</v>
      </c>
      <c r="F42" s="15">
        <f t="shared" si="34"/>
        <v>69269.06836</v>
      </c>
      <c r="G42" s="15">
        <f t="shared" si="35"/>
        <v>71175.55648</v>
      </c>
      <c r="H42" s="15">
        <f t="shared" si="36"/>
        <v>72132.98144</v>
      </c>
      <c r="I42" s="15">
        <f t="shared" si="37"/>
        <v>73086.2255</v>
      </c>
      <c r="J42" s="7"/>
    </row>
    <row r="43" ht="12.0" customHeight="1">
      <c r="A43" s="18"/>
      <c r="B43" s="19" t="s">
        <v>10</v>
      </c>
      <c r="C43" s="20">
        <f t="shared" ref="C43:C44" si="38">C4*1.5525</f>
        <v>72152.17174</v>
      </c>
      <c r="D43" s="20">
        <f t="shared" ref="D43:D44" si="39">C4*1.5992</f>
        <v>74322.54625</v>
      </c>
      <c r="E43" s="20">
        <f t="shared" ref="E43:E44" si="40">C4*1.6457</f>
        <v>76483.62579</v>
      </c>
      <c r="F43" s="20">
        <f t="shared" ref="F43:F44" si="41">C4*1.6922</f>
        <v>78644.70533</v>
      </c>
      <c r="G43" s="20">
        <f t="shared" ref="G43:G44" si="42">C4*1.7388</f>
        <v>80810.43235</v>
      </c>
      <c r="H43" s="20">
        <f t="shared" ref="H43:H44" si="43">C4*1.7622</f>
        <v>81897.94335</v>
      </c>
      <c r="I43" s="20">
        <f t="shared" ref="I43:I44" si="44">C4*1.7855</f>
        <v>82980.80686</v>
      </c>
      <c r="J43" s="7"/>
    </row>
    <row r="44" ht="12.0" customHeight="1">
      <c r="A44" s="14">
        <v>18.0</v>
      </c>
      <c r="B44" s="14" t="s">
        <v>11</v>
      </c>
      <c r="C44" s="15">
        <f t="shared" si="38"/>
        <v>64908.39488</v>
      </c>
      <c r="D44" s="15">
        <f t="shared" si="39"/>
        <v>66860.87284</v>
      </c>
      <c r="E44" s="15">
        <f t="shared" si="40"/>
        <v>68804.98902</v>
      </c>
      <c r="F44" s="15">
        <f t="shared" si="41"/>
        <v>70749.10519</v>
      </c>
      <c r="G44" s="15">
        <f t="shared" si="42"/>
        <v>72697.40226</v>
      </c>
      <c r="H44" s="15">
        <f t="shared" si="43"/>
        <v>73675.73169</v>
      </c>
      <c r="I44" s="15">
        <f t="shared" si="44"/>
        <v>74649.88023</v>
      </c>
      <c r="J44" s="7"/>
    </row>
    <row r="45" ht="12.0" customHeight="1">
      <c r="A45" s="19"/>
      <c r="B45" s="19" t="s">
        <v>10</v>
      </c>
      <c r="C45" s="20">
        <f t="shared" ref="C45:C46" si="45">C4*1.585</f>
        <v>73662.60368</v>
      </c>
      <c r="D45" s="20">
        <f t="shared" ref="D45:D46" si="46">C4*1.6327</f>
        <v>75879.45301</v>
      </c>
      <c r="E45" s="20">
        <f t="shared" ref="E45:E46" si="47">C4*1.6801</f>
        <v>78082.3599</v>
      </c>
      <c r="F45" s="20">
        <f t="shared" ref="F45:F46" si="48">C4*1.7276</f>
        <v>80289.91427</v>
      </c>
      <c r="G45" s="20">
        <f t="shared" ref="G45:G46" si="49">C4*1.7752</f>
        <v>82502.11612</v>
      </c>
      <c r="H45" s="20">
        <f t="shared" ref="H45:H46" si="50">C4*1.7991</f>
        <v>83612.86453</v>
      </c>
      <c r="I45" s="20">
        <f t="shared" ref="I45:I46" si="51">C4*1.8229</f>
        <v>84718.96546</v>
      </c>
      <c r="J45" s="7"/>
    </row>
    <row r="46" ht="12.0" customHeight="1">
      <c r="A46" s="14">
        <v>19.0</v>
      </c>
      <c r="B46" s="14" t="s">
        <v>11</v>
      </c>
      <c r="C46" s="15">
        <f t="shared" si="45"/>
        <v>66267.18575</v>
      </c>
      <c r="D46" s="15">
        <f t="shared" si="46"/>
        <v>68261.47267</v>
      </c>
      <c r="E46" s="15">
        <f t="shared" si="47"/>
        <v>70243.2169</v>
      </c>
      <c r="F46" s="15">
        <f t="shared" si="48"/>
        <v>72229.14202</v>
      </c>
      <c r="G46" s="15">
        <f t="shared" si="49"/>
        <v>74219.24804</v>
      </c>
      <c r="H46" s="15">
        <f t="shared" si="50"/>
        <v>75218.48195</v>
      </c>
      <c r="I46" s="15">
        <f t="shared" si="51"/>
        <v>76213.53496</v>
      </c>
    </row>
    <row r="47" ht="12.0" customHeight="1">
      <c r="A47" s="19"/>
      <c r="B47" s="19" t="s">
        <v>10</v>
      </c>
      <c r="C47" s="20">
        <f t="shared" ref="C47:C48" si="52">C4*1.6175</f>
        <v>75173.03562</v>
      </c>
      <c r="D47" s="20">
        <f t="shared" ref="D47:D48" si="53">C4*1.6662</f>
        <v>77436.35978</v>
      </c>
      <c r="E47" s="20">
        <f t="shared" ref="E47:E48" si="54">C4*1.7146</f>
        <v>79685.74149</v>
      </c>
      <c r="F47" s="20">
        <f t="shared" ref="F47:F48" si="55">C4*1.763</f>
        <v>81935.12321</v>
      </c>
      <c r="G47" s="20">
        <f t="shared" ref="G47:G48" si="56">C4*1.8116</f>
        <v>84193.79989</v>
      </c>
      <c r="H47" s="20">
        <f t="shared" ref="H47:H48" si="57">C4*1.836</f>
        <v>85327.78571</v>
      </c>
      <c r="I47" s="20">
        <f>C4*1.8603</f>
        <v>86457.12405</v>
      </c>
    </row>
    <row r="48" ht="12.0" customHeight="1">
      <c r="A48" s="14">
        <v>20.0</v>
      </c>
      <c r="B48" s="14" t="s">
        <v>11</v>
      </c>
      <c r="C48" s="15">
        <f t="shared" si="52"/>
        <v>67625.97663</v>
      </c>
      <c r="D48" s="15">
        <f t="shared" si="53"/>
        <v>69662.07249</v>
      </c>
      <c r="E48" s="21">
        <f t="shared" si="54"/>
        <v>71685.62567</v>
      </c>
      <c r="F48" s="15">
        <f t="shared" si="55"/>
        <v>73709.17885</v>
      </c>
      <c r="G48" s="15">
        <f t="shared" si="56"/>
        <v>75741.09382</v>
      </c>
      <c r="H48" s="15">
        <f t="shared" si="57"/>
        <v>76761.2322</v>
      </c>
      <c r="I48" s="15">
        <f>1.8603*C5</f>
        <v>77777.18969</v>
      </c>
    </row>
    <row r="49" ht="12.0" customHeight="1"/>
    <row r="50" ht="12.0" customHeight="1"/>
    <row r="51" ht="12.0" customHeight="1"/>
    <row r="52" ht="12.0" customHeight="1">
      <c r="E52" s="12" t="s">
        <v>12</v>
      </c>
    </row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mergeCells count="1">
    <mergeCell ref="D2:E2"/>
  </mergeCells>
  <printOptions/>
  <pageMargins bottom="1.0" footer="0.0" header="0.0" left="1.0" right="0.75" top="1.0"/>
  <pageSetup scale="95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0" width="8.71"/>
  </cols>
  <sheetData>
    <row r="1" ht="12.0" customHeight="1">
      <c r="A1" s="1"/>
      <c r="B1" s="1"/>
      <c r="C1" s="2" t="s">
        <v>0</v>
      </c>
      <c r="D1" s="2"/>
      <c r="E1" s="2"/>
      <c r="F1" s="2"/>
      <c r="G1" s="1"/>
      <c r="H1" s="1"/>
      <c r="I1" s="1"/>
    </row>
    <row r="2" ht="12.0" customHeight="1">
      <c r="A2" s="1"/>
      <c r="B2" s="1"/>
      <c r="C2" s="2"/>
      <c r="D2" s="3" t="s">
        <v>13</v>
      </c>
      <c r="F2" s="2"/>
      <c r="G2" s="4" t="s">
        <v>2</v>
      </c>
      <c r="H2" s="5"/>
      <c r="I2" s="5"/>
    </row>
    <row r="3" ht="12.0" customHeight="1">
      <c r="A3" s="1"/>
      <c r="B3" s="1"/>
      <c r="C3" s="2"/>
      <c r="D3" s="2"/>
      <c r="E3" s="2"/>
      <c r="F3" s="2"/>
      <c r="G3" s="5"/>
      <c r="H3" s="5"/>
      <c r="I3" s="5"/>
    </row>
    <row r="4" ht="12.0" customHeight="1">
      <c r="A4" s="1"/>
      <c r="B4" s="1"/>
      <c r="C4" s="6">
        <f>C5*1.1116</f>
        <v>46939.63324</v>
      </c>
      <c r="D4" s="7" t="s">
        <v>3</v>
      </c>
      <c r="E4" s="1"/>
      <c r="F4" s="1"/>
      <c r="G4" s="1"/>
      <c r="H4" s="1"/>
      <c r="I4" s="1"/>
    </row>
    <row r="5" ht="12.0" customHeight="1">
      <c r="A5" s="8" t="s">
        <v>4</v>
      </c>
      <c r="B5" s="8"/>
      <c r="C5" s="9">
        <f>41809*1.01</f>
        <v>42227.09</v>
      </c>
      <c r="D5" s="10" t="s">
        <v>5</v>
      </c>
      <c r="E5" s="1"/>
      <c r="F5" s="1"/>
      <c r="G5" s="1"/>
      <c r="H5" s="1"/>
      <c r="I5" s="1"/>
    </row>
    <row r="6" ht="12.0" customHeight="1">
      <c r="A6" s="1"/>
      <c r="B6" s="1"/>
      <c r="C6" s="1"/>
      <c r="D6" s="1"/>
      <c r="E6" s="1"/>
      <c r="F6" s="1"/>
      <c r="G6" s="1"/>
      <c r="H6" s="1"/>
      <c r="I6" s="1"/>
    </row>
    <row r="7" ht="12.0" customHeight="1">
      <c r="A7" s="11" t="s">
        <v>6</v>
      </c>
      <c r="B7" s="11"/>
      <c r="C7" s="11" t="s">
        <v>7</v>
      </c>
      <c r="D7" s="11">
        <v>8.0</v>
      </c>
      <c r="E7" s="11">
        <v>16.0</v>
      </c>
      <c r="F7" s="11" t="s">
        <v>8</v>
      </c>
      <c r="G7" s="11">
        <v>32.0</v>
      </c>
      <c r="H7" s="11">
        <v>40.0</v>
      </c>
      <c r="I7" s="11" t="s">
        <v>9</v>
      </c>
    </row>
    <row r="8" ht="12.0" customHeight="1"/>
    <row r="9" ht="12.0" customHeight="1">
      <c r="B9" s="12" t="s">
        <v>10</v>
      </c>
      <c r="C9" s="13">
        <f>C4*1</f>
        <v>46939.63324</v>
      </c>
      <c r="D9" s="13">
        <f>C4*1.03</f>
        <v>48347.82224</v>
      </c>
      <c r="E9" s="13">
        <f t="shared" ref="E9:E10" si="1">+C4*1.06</f>
        <v>49756.01124</v>
      </c>
      <c r="F9" s="13">
        <f>C4*1.09</f>
        <v>51164.20024</v>
      </c>
      <c r="G9" s="13">
        <f>C4*1.12</f>
        <v>52572.38923</v>
      </c>
      <c r="H9" s="13">
        <f t="shared" ref="H9:H10" si="2">C4*1.135</f>
        <v>53276.48373</v>
      </c>
      <c r="I9" s="13">
        <f t="shared" ref="I9:I10" si="3">C4*1.15</f>
        <v>53980.57823</v>
      </c>
    </row>
    <row r="10" ht="12.0" customHeight="1">
      <c r="A10" s="14">
        <v>1.0</v>
      </c>
      <c r="B10" s="14" t="s">
        <v>11</v>
      </c>
      <c r="C10" s="15">
        <f>+C5*1</f>
        <v>42227.09</v>
      </c>
      <c r="D10" s="15">
        <f>+C5*1.03</f>
        <v>43493.9027</v>
      </c>
      <c r="E10" s="15">
        <f t="shared" si="1"/>
        <v>44760.7154</v>
      </c>
      <c r="F10" s="15">
        <f>+C5*1.09</f>
        <v>46027.5281</v>
      </c>
      <c r="G10" s="15">
        <f>+C5*1.12</f>
        <v>47294.3408</v>
      </c>
      <c r="H10" s="15">
        <f t="shared" si="2"/>
        <v>47927.74715</v>
      </c>
      <c r="I10" s="15">
        <f t="shared" si="3"/>
        <v>48561.1535</v>
      </c>
      <c r="J10" s="7"/>
    </row>
    <row r="11" ht="12.0" customHeight="1">
      <c r="A11" s="8"/>
      <c r="B11" s="12" t="s">
        <v>10</v>
      </c>
      <c r="C11" s="13">
        <f t="shared" ref="C11:C12" si="4">C4*1.0325</f>
        <v>48465.17132</v>
      </c>
      <c r="D11" s="13">
        <f>C4*1.0635</f>
        <v>49920.29995</v>
      </c>
      <c r="E11" s="13">
        <f t="shared" ref="E11:E12" si="5">C4*1.0945</f>
        <v>51375.42859</v>
      </c>
      <c r="F11" s="13">
        <f t="shared" ref="F11:F12" si="6">C4*1.1254</f>
        <v>52825.86325</v>
      </c>
      <c r="G11" s="13">
        <f t="shared" ref="G11:G12" si="7">C4*1.1564</f>
        <v>54280.99188</v>
      </c>
      <c r="H11" s="13">
        <f t="shared" ref="H11:H12" si="8">C4*1.1719</f>
        <v>55008.5562</v>
      </c>
      <c r="I11" s="13">
        <f t="shared" ref="I11:I12" si="9">C4*1.1874</f>
        <v>55736.12051</v>
      </c>
      <c r="J11" s="7"/>
    </row>
    <row r="12" ht="12.0" customHeight="1">
      <c r="A12" s="14">
        <v>2.0</v>
      </c>
      <c r="B12" s="14" t="s">
        <v>11</v>
      </c>
      <c r="C12" s="15">
        <f t="shared" si="4"/>
        <v>43599.47043</v>
      </c>
      <c r="D12" s="15">
        <f>+C5*1.0635</f>
        <v>44908.51022</v>
      </c>
      <c r="E12" s="15">
        <f t="shared" si="5"/>
        <v>46217.55001</v>
      </c>
      <c r="F12" s="15">
        <f t="shared" si="6"/>
        <v>47522.36709</v>
      </c>
      <c r="G12" s="15">
        <f t="shared" si="7"/>
        <v>48831.40688</v>
      </c>
      <c r="H12" s="15">
        <f t="shared" si="8"/>
        <v>49485.92677</v>
      </c>
      <c r="I12" s="15">
        <f t="shared" si="9"/>
        <v>50140.44667</v>
      </c>
      <c r="J12" s="7"/>
    </row>
    <row r="13" ht="12.0" customHeight="1">
      <c r="A13" s="8"/>
      <c r="B13" s="12" t="s">
        <v>10</v>
      </c>
      <c r="C13" s="13">
        <f>C4*1.065</f>
        <v>49990.7094</v>
      </c>
      <c r="D13" s="13">
        <f>C4*1.097</f>
        <v>51492.77767</v>
      </c>
      <c r="E13" s="13">
        <f>C4*1.1289</f>
        <v>52990.15197</v>
      </c>
      <c r="F13" s="13">
        <f>C4*1.1609</f>
        <v>54492.22023</v>
      </c>
      <c r="G13" s="13">
        <f>C4*1.1928</f>
        <v>55989.59453</v>
      </c>
      <c r="H13" s="13">
        <f t="shared" ref="H13:H14" si="10">C4*1.2088</f>
        <v>56740.62867</v>
      </c>
      <c r="I13" s="13">
        <f>C4*1.2248</f>
        <v>57491.6628</v>
      </c>
      <c r="J13" s="7"/>
    </row>
    <row r="14" ht="12.0" customHeight="1">
      <c r="A14" s="14">
        <v>3.0</v>
      </c>
      <c r="B14" s="14" t="s">
        <v>11</v>
      </c>
      <c r="C14" s="15">
        <f>+C5*1.065</f>
        <v>44971.85085</v>
      </c>
      <c r="D14" s="15">
        <f>+C5*1.097</f>
        <v>46323.11773</v>
      </c>
      <c r="E14" s="15">
        <f>+C5*1.1289</f>
        <v>47670.1619</v>
      </c>
      <c r="F14" s="15">
        <f>+C5*1.1609</f>
        <v>49021.42878</v>
      </c>
      <c r="G14" s="15">
        <f>+C5*1.1928</f>
        <v>50368.47295</v>
      </c>
      <c r="H14" s="15">
        <f t="shared" si="10"/>
        <v>51044.10639</v>
      </c>
      <c r="I14" s="15">
        <f>+C5*1.2248</f>
        <v>51719.73983</v>
      </c>
      <c r="J14" s="7"/>
    </row>
    <row r="15" ht="12.0" customHeight="1">
      <c r="A15" s="8"/>
      <c r="B15" s="12" t="s">
        <v>10</v>
      </c>
      <c r="C15" s="13">
        <f>C4*1.0975</f>
        <v>51516.24749</v>
      </c>
      <c r="D15" s="13">
        <f>C4*1.1304</f>
        <v>53060.56142</v>
      </c>
      <c r="E15" s="13">
        <f t="shared" ref="E15:E16" si="11">C4*1.1634</f>
        <v>54609.56932</v>
      </c>
      <c r="F15" s="13">
        <f>C4*1.1963</f>
        <v>56153.88325</v>
      </c>
      <c r="G15" s="13">
        <f>C4*1.2295</f>
        <v>57712.27907</v>
      </c>
      <c r="H15" s="13">
        <f t="shared" ref="H15:H16" si="12">C4*1.2476</f>
        <v>58561.88644</v>
      </c>
      <c r="I15" s="13">
        <f>C4*1.2621</f>
        <v>59242.51112</v>
      </c>
      <c r="J15" s="7"/>
    </row>
    <row r="16" ht="12.0" customHeight="1">
      <c r="A16" s="14">
        <v>4.0</v>
      </c>
      <c r="B16" s="14" t="s">
        <v>11</v>
      </c>
      <c r="C16" s="15">
        <f>+C5*1.0975</f>
        <v>46344.23128</v>
      </c>
      <c r="D16" s="15">
        <f>+C5*1.1304</f>
        <v>47733.50254</v>
      </c>
      <c r="E16" s="15">
        <f t="shared" si="11"/>
        <v>49126.99651</v>
      </c>
      <c r="F16" s="15">
        <f>+C5*1.1963</f>
        <v>50516.26777</v>
      </c>
      <c r="G16" s="15">
        <f>+C5*1.2295</f>
        <v>51918.20716</v>
      </c>
      <c r="H16" s="15">
        <f t="shared" si="12"/>
        <v>52682.51748</v>
      </c>
      <c r="I16" s="15">
        <f>+C5*1.2621</f>
        <v>53294.81029</v>
      </c>
      <c r="J16" s="7"/>
    </row>
    <row r="17" ht="12.0" customHeight="1">
      <c r="A17" s="8"/>
      <c r="B17" s="12" t="s">
        <v>10</v>
      </c>
      <c r="C17" s="13">
        <f>C4*1.13</f>
        <v>53041.78557</v>
      </c>
      <c r="D17" s="13">
        <f>C4*1.1639</f>
        <v>54633.03913</v>
      </c>
      <c r="E17" s="13">
        <f>C4*1.1978</f>
        <v>56224.2927</v>
      </c>
      <c r="F17" s="13">
        <f>C4*1.2317</f>
        <v>57815.54627</v>
      </c>
      <c r="G17" s="13">
        <f>C4*1.2656</f>
        <v>59406.79983</v>
      </c>
      <c r="H17" s="13">
        <f t="shared" ref="H17:H18" si="13">C4*1.2826</f>
        <v>60204.7736</v>
      </c>
      <c r="I17" s="13">
        <f>C4*1.2995</f>
        <v>60998.0534</v>
      </c>
      <c r="J17" s="7"/>
    </row>
    <row r="18" ht="12.0" customHeight="1">
      <c r="A18" s="14">
        <v>5.0</v>
      </c>
      <c r="B18" s="14" t="s">
        <v>11</v>
      </c>
      <c r="C18" s="15">
        <f>+C5*1.13</f>
        <v>47716.6117</v>
      </c>
      <c r="D18" s="15">
        <f>+C5*1.1639</f>
        <v>49148.11005</v>
      </c>
      <c r="E18" s="15">
        <f>+C5*1.1978</f>
        <v>50579.6084</v>
      </c>
      <c r="F18" s="15">
        <f>+C5*1.2317</f>
        <v>52011.10675</v>
      </c>
      <c r="G18" s="15">
        <f>+C5*1.2656</f>
        <v>53442.6051</v>
      </c>
      <c r="H18" s="15">
        <f t="shared" si="13"/>
        <v>54160.46563</v>
      </c>
      <c r="I18" s="15">
        <f>+C5*1.2995</f>
        <v>54874.10346</v>
      </c>
      <c r="J18" s="7"/>
    </row>
    <row r="19" ht="12.0" customHeight="1">
      <c r="A19" s="8"/>
      <c r="B19" s="12" t="s">
        <v>10</v>
      </c>
      <c r="C19" s="13">
        <f>C4*1.1625</f>
        <v>54567.32365</v>
      </c>
      <c r="D19" s="13">
        <f>C4*1.1974</f>
        <v>56205.51685</v>
      </c>
      <c r="E19" s="13">
        <f>C4*1.2323</f>
        <v>57843.71005</v>
      </c>
      <c r="F19" s="13">
        <f>C4*1.2671</f>
        <v>59477.20928</v>
      </c>
      <c r="G19" s="13">
        <f>C4*1.302</f>
        <v>61115.40248</v>
      </c>
      <c r="H19" s="13">
        <f t="shared" ref="H19:H20" si="14">C4*1.3195</f>
        <v>61936.84607</v>
      </c>
      <c r="I19" s="13">
        <f>C4*1.3369</f>
        <v>62753.59568</v>
      </c>
      <c r="J19" s="7"/>
    </row>
    <row r="20" ht="12.0" customHeight="1">
      <c r="A20" s="14">
        <v>6.0</v>
      </c>
      <c r="B20" s="14" t="s">
        <v>11</v>
      </c>
      <c r="C20" s="15">
        <f>+C5*1.1625</f>
        <v>49088.99213</v>
      </c>
      <c r="D20" s="15">
        <f>+C5*1.1974</f>
        <v>50562.71757</v>
      </c>
      <c r="E20" s="15">
        <f>+C5*1.2323</f>
        <v>52036.44301</v>
      </c>
      <c r="F20" s="15">
        <f>+C5*1.2671</f>
        <v>53505.94574</v>
      </c>
      <c r="G20" s="15">
        <f>+C5*1.302</f>
        <v>54979.67118</v>
      </c>
      <c r="H20" s="15">
        <f t="shared" si="14"/>
        <v>55718.64526</v>
      </c>
      <c r="I20" s="15">
        <f>+C5*1.3369</f>
        <v>56453.39662</v>
      </c>
      <c r="J20" s="7"/>
    </row>
    <row r="21" ht="12.0" customHeight="1">
      <c r="A21" s="8"/>
      <c r="B21" s="12" t="s">
        <v>10</v>
      </c>
      <c r="C21" s="13">
        <f>C4*1.195</f>
        <v>56092.86173</v>
      </c>
      <c r="D21" s="13">
        <f>C4*1.2309</f>
        <v>57777.99456</v>
      </c>
      <c r="E21" s="13">
        <f>C4*1.2667</f>
        <v>59458.43343</v>
      </c>
      <c r="F21" s="13">
        <f>C4*1.3026</f>
        <v>61143.56626</v>
      </c>
      <c r="G21" s="13">
        <f>C4*1.3384</f>
        <v>62824.00513</v>
      </c>
      <c r="H21" s="13">
        <f t="shared" ref="H21:H22" si="15">C4*1.3564</f>
        <v>63668.91853</v>
      </c>
      <c r="I21" s="13">
        <f>C4*1.3743</f>
        <v>64509.13797</v>
      </c>
      <c r="J21" s="7"/>
    </row>
    <row r="22" ht="12.0" customHeight="1">
      <c r="A22" s="14">
        <v>7.0</v>
      </c>
      <c r="B22" s="14" t="s">
        <v>11</v>
      </c>
      <c r="C22" s="15">
        <f>+C5*1.195</f>
        <v>50461.37255</v>
      </c>
      <c r="D22" s="15">
        <f>+C5*1.2309</f>
        <v>51977.32508</v>
      </c>
      <c r="E22" s="15">
        <f>+C5*1.2667</f>
        <v>53489.0549</v>
      </c>
      <c r="F22" s="15">
        <f>+C5*1.3026</f>
        <v>55005.00743</v>
      </c>
      <c r="G22" s="15">
        <f>+C5*1.3384</f>
        <v>56516.73726</v>
      </c>
      <c r="H22" s="15">
        <f t="shared" si="15"/>
        <v>57276.82488</v>
      </c>
      <c r="I22" s="15">
        <f>+C5*1.3743</f>
        <v>58032.68979</v>
      </c>
      <c r="J22" s="7"/>
    </row>
    <row r="23" ht="12.0" customHeight="1">
      <c r="A23" s="8"/>
      <c r="B23" s="12" t="s">
        <v>10</v>
      </c>
      <c r="C23" s="13">
        <f>C4*1.2275</f>
        <v>57618.39981</v>
      </c>
      <c r="D23" s="13">
        <f>C4*1.2643</f>
        <v>59345.77831</v>
      </c>
      <c r="E23" s="13">
        <f>C4*1.3012</f>
        <v>61077.85078</v>
      </c>
      <c r="F23" s="13">
        <f>C4*1.338</f>
        <v>62805.22928</v>
      </c>
      <c r="G23" s="13">
        <f>C4*1.3748</f>
        <v>64532.60778</v>
      </c>
      <c r="H23" s="13">
        <f t="shared" ref="H23:H24" si="16">C4*1.3932</f>
        <v>65396.29704</v>
      </c>
      <c r="I23" s="13">
        <f>C4*1.4116</f>
        <v>66259.98629</v>
      </c>
      <c r="J23" s="7"/>
    </row>
    <row r="24" ht="12.0" customHeight="1">
      <c r="A24" s="14">
        <v>8.0</v>
      </c>
      <c r="B24" s="14" t="s">
        <v>11</v>
      </c>
      <c r="C24" s="15">
        <f>+C5*1.2275</f>
        <v>51833.75298</v>
      </c>
      <c r="D24" s="15">
        <f>+C5*1.2643</f>
        <v>53387.70989</v>
      </c>
      <c r="E24" s="15">
        <f>+C5*1.3012</f>
        <v>54945.88951</v>
      </c>
      <c r="F24" s="15">
        <f>+C5*1.338</f>
        <v>56499.84642</v>
      </c>
      <c r="G24" s="15">
        <f>+C5*1.3748</f>
        <v>58053.80333</v>
      </c>
      <c r="H24" s="15">
        <f t="shared" si="16"/>
        <v>58830.78179</v>
      </c>
      <c r="I24" s="15">
        <f>+C5*1.4116</f>
        <v>59607.76024</v>
      </c>
      <c r="J24" s="7"/>
    </row>
    <row r="25" ht="12.0" customHeight="1">
      <c r="A25" s="8"/>
      <c r="B25" s="12" t="s">
        <v>10</v>
      </c>
      <c r="C25" s="13">
        <f>C4*1.26</f>
        <v>59143.93789</v>
      </c>
      <c r="D25" s="13">
        <f>C4*1.2978</f>
        <v>60918.25602</v>
      </c>
      <c r="E25" s="13">
        <f>C4*1.3356</f>
        <v>62692.57416</v>
      </c>
      <c r="F25" s="13">
        <f>C4*1.3734</f>
        <v>64466.8923</v>
      </c>
      <c r="G25" s="13">
        <f>C4*1.4112</f>
        <v>66241.21043</v>
      </c>
      <c r="H25" s="13">
        <f t="shared" ref="H25:H26" si="17">C4*1.4301</f>
        <v>67128.3695</v>
      </c>
      <c r="I25" s="13">
        <f>C4*1.449</f>
        <v>68015.52857</v>
      </c>
      <c r="J25" s="7"/>
    </row>
    <row r="26" ht="12.0" customHeight="1">
      <c r="A26" s="14">
        <v>9.0</v>
      </c>
      <c r="B26" s="14" t="s">
        <v>11</v>
      </c>
      <c r="C26" s="15">
        <f>+C5*1.26</f>
        <v>53206.1334</v>
      </c>
      <c r="D26" s="15">
        <f>+C5*1.2978</f>
        <v>54802.3174</v>
      </c>
      <c r="E26" s="15">
        <f>+C5*1.3356</f>
        <v>56398.5014</v>
      </c>
      <c r="F26" s="15">
        <f>+C5*1.3734</f>
        <v>57994.68541</v>
      </c>
      <c r="G26" s="15">
        <f>+C5*1.4112</f>
        <v>59590.86941</v>
      </c>
      <c r="H26" s="15">
        <f t="shared" si="17"/>
        <v>60388.96141</v>
      </c>
      <c r="I26" s="15">
        <f>+C5*1.449</f>
        <v>61187.05341</v>
      </c>
      <c r="J26" s="7"/>
    </row>
    <row r="27" ht="12.0" customHeight="1">
      <c r="A27" s="8"/>
      <c r="B27" s="12" t="s">
        <v>10</v>
      </c>
      <c r="C27" s="13">
        <f>C4*1.2925</f>
        <v>60669.47597</v>
      </c>
      <c r="D27" s="13">
        <f>C4*1.3313</f>
        <v>62490.73374</v>
      </c>
      <c r="E27" s="13">
        <f>C4*1.3701</f>
        <v>64311.99151</v>
      </c>
      <c r="F27" s="13">
        <f>C4*1.4088</f>
        <v>66128.55531</v>
      </c>
      <c r="G27" s="13">
        <f>C4*1.4476</f>
        <v>67949.81308</v>
      </c>
      <c r="H27" s="13">
        <f t="shared" ref="H27:H28" si="18">C4*1.467</f>
        <v>68860.44197</v>
      </c>
      <c r="I27" s="13">
        <f>C4*1.4864</f>
        <v>69771.07085</v>
      </c>
      <c r="J27" s="7"/>
    </row>
    <row r="28" ht="12.0" customHeight="1">
      <c r="A28" s="14">
        <v>10.0</v>
      </c>
      <c r="B28" s="14" t="s">
        <v>11</v>
      </c>
      <c r="C28" s="15">
        <f>+C5*1.2925</f>
        <v>54578.51383</v>
      </c>
      <c r="D28" s="15">
        <f>+C5*1.3313</f>
        <v>56216.92492</v>
      </c>
      <c r="E28" s="15">
        <f>+C5*1.3701</f>
        <v>57855.33601</v>
      </c>
      <c r="F28" s="15">
        <f>+C5*1.4088</f>
        <v>59489.52439</v>
      </c>
      <c r="G28" s="15">
        <f>+C5*1.4476</f>
        <v>61127.93548</v>
      </c>
      <c r="H28" s="15">
        <f t="shared" si="18"/>
        <v>61947.14103</v>
      </c>
      <c r="I28" s="15">
        <f>+C5*1.4864</f>
        <v>62766.34658</v>
      </c>
      <c r="J28" s="7"/>
    </row>
    <row r="29" ht="12.0" customHeight="1">
      <c r="A29" s="8"/>
      <c r="B29" s="12" t="s">
        <v>10</v>
      </c>
      <c r="C29" s="13">
        <f>C4*1.325</f>
        <v>62195.01405</v>
      </c>
      <c r="D29" s="13">
        <f>C4*1.3648</f>
        <v>64063.21145</v>
      </c>
      <c r="E29" s="13">
        <f>C4*1.4045</f>
        <v>65926.71489</v>
      </c>
      <c r="F29" s="13">
        <f>C4*1.4443</f>
        <v>67794.91229</v>
      </c>
      <c r="G29" s="13">
        <f>C4*1.484</f>
        <v>69658.41573</v>
      </c>
      <c r="H29" s="13">
        <f t="shared" ref="H29:H30" si="19">C4*1.5039</f>
        <v>70592.51444</v>
      </c>
      <c r="I29" s="13">
        <f>C4*1.5238</f>
        <v>71526.61314</v>
      </c>
      <c r="J29" s="7"/>
    </row>
    <row r="30" ht="12.0" customHeight="1">
      <c r="A30" s="14">
        <v>11.0</v>
      </c>
      <c r="B30" s="14" t="s">
        <v>11</v>
      </c>
      <c r="C30" s="15">
        <f>+C5*1.325</f>
        <v>55950.89425</v>
      </c>
      <c r="D30" s="15">
        <f>+C5*1.3648</f>
        <v>57631.53243</v>
      </c>
      <c r="E30" s="15">
        <f>+C5*1.4045</f>
        <v>59307.94791</v>
      </c>
      <c r="F30" s="15">
        <f>+C5*1.4443</f>
        <v>60988.58609</v>
      </c>
      <c r="G30" s="15">
        <f>+C5*1.484</f>
        <v>62665.00156</v>
      </c>
      <c r="H30" s="15">
        <f t="shared" si="19"/>
        <v>63505.32065</v>
      </c>
      <c r="I30" s="15">
        <f>+C5*1.5238</f>
        <v>64345.63974</v>
      </c>
      <c r="J30" s="7"/>
    </row>
    <row r="31" ht="12.0" customHeight="1">
      <c r="A31" s="8"/>
      <c r="B31" s="12" t="s">
        <v>10</v>
      </c>
      <c r="C31" s="13">
        <f>C4*1.3575</f>
        <v>63720.55213</v>
      </c>
      <c r="D31" s="13">
        <f>C4*1.3982</f>
        <v>65630.9952</v>
      </c>
      <c r="E31" s="13">
        <f>C4*1.439</f>
        <v>67546.13224</v>
      </c>
      <c r="F31" s="13">
        <f>C4*1.4797</f>
        <v>69456.57531</v>
      </c>
      <c r="G31" s="13">
        <f>C4*1.5204</f>
        <v>71367.01838</v>
      </c>
      <c r="H31" s="13">
        <f t="shared" ref="H31:H32" si="20">C4*1.5408</f>
        <v>72324.5869</v>
      </c>
      <c r="I31" s="13">
        <f>C4*1.5611</f>
        <v>73277.46146</v>
      </c>
      <c r="J31" s="7"/>
    </row>
    <row r="32" ht="12.0" customHeight="1">
      <c r="A32" s="14">
        <v>12.0</v>
      </c>
      <c r="B32" s="14" t="s">
        <v>11</v>
      </c>
      <c r="C32" s="15">
        <f>+C5*1.3575</f>
        <v>57323.27468</v>
      </c>
      <c r="D32" s="15">
        <f>+C5*1.3982</f>
        <v>59041.91724</v>
      </c>
      <c r="E32" s="15">
        <f>+C5*1.439</f>
        <v>60764.78251</v>
      </c>
      <c r="F32" s="15">
        <f>+C5*1.4797</f>
        <v>62483.42507</v>
      </c>
      <c r="G32" s="15">
        <f>+C5*1.5204</f>
        <v>64202.06764</v>
      </c>
      <c r="H32" s="15">
        <f t="shared" si="20"/>
        <v>65063.50027</v>
      </c>
      <c r="I32" s="15">
        <f>+C5*1.5611</f>
        <v>65920.7102</v>
      </c>
      <c r="J32" s="7"/>
    </row>
    <row r="33" ht="12.0" customHeight="1">
      <c r="A33" s="8"/>
      <c r="B33" s="12" t="s">
        <v>10</v>
      </c>
      <c r="C33" s="13">
        <f>C4*1.39</f>
        <v>65246.09021</v>
      </c>
      <c r="D33" s="13">
        <f>C4*1.4317</f>
        <v>67203.47292</v>
      </c>
      <c r="E33" s="13">
        <f>C4*1.4734</f>
        <v>69160.85562</v>
      </c>
      <c r="F33" s="13">
        <f>C4*1.5151</f>
        <v>71118.23833</v>
      </c>
      <c r="G33" s="13">
        <f>C4*1.5568</f>
        <v>73075.62103</v>
      </c>
      <c r="H33" s="13">
        <f t="shared" ref="H33:H34" si="21">C4*1.5777</f>
        <v>74056.65937</v>
      </c>
      <c r="I33" s="13">
        <f>C4*1.5985</f>
        <v>75033.00374</v>
      </c>
      <c r="J33" s="7"/>
    </row>
    <row r="34" ht="12.0" customHeight="1">
      <c r="A34" s="14">
        <v>13.0</v>
      </c>
      <c r="B34" s="14" t="s">
        <v>11</v>
      </c>
      <c r="C34" s="15">
        <f>+C5*1.39</f>
        <v>58695.6551</v>
      </c>
      <c r="D34" s="15">
        <f>+C5*1.4317</f>
        <v>60456.52475</v>
      </c>
      <c r="E34" s="15">
        <f>+C5*1.4734</f>
        <v>62217.39441</v>
      </c>
      <c r="F34" s="15">
        <f>+C5*1.5151</f>
        <v>63978.26406</v>
      </c>
      <c r="G34" s="15">
        <f>+C5*1.5568</f>
        <v>65739.13371</v>
      </c>
      <c r="H34" s="15">
        <f t="shared" si="21"/>
        <v>66621.67989</v>
      </c>
      <c r="I34" s="15">
        <f>+C5*1.5985</f>
        <v>67500.00337</v>
      </c>
      <c r="J34" s="7"/>
    </row>
    <row r="35" ht="12.0" customHeight="1">
      <c r="A35" s="8"/>
      <c r="B35" s="12" t="s">
        <v>10</v>
      </c>
      <c r="C35" s="13">
        <f>C4*1.4225</f>
        <v>66771.62829</v>
      </c>
      <c r="D35" s="13">
        <f>C4*1.4652</f>
        <v>68775.95063</v>
      </c>
      <c r="E35" s="13">
        <f>C4*1.5079</f>
        <v>70780.27297</v>
      </c>
      <c r="F35" s="13">
        <f>C4*1.5505</f>
        <v>72779.90134</v>
      </c>
      <c r="G35" s="13">
        <f>C4*1.5932</f>
        <v>74784.22368</v>
      </c>
      <c r="H35" s="13">
        <f t="shared" ref="H35:H36" si="22">C4*1.6146</f>
        <v>75788.73184</v>
      </c>
      <c r="I35" s="13">
        <f>C4*1.6359</f>
        <v>76788.54602</v>
      </c>
      <c r="J35" s="7"/>
    </row>
    <row r="36" ht="12.0" customHeight="1">
      <c r="A36" s="14">
        <v>14.0</v>
      </c>
      <c r="B36" s="14" t="s">
        <v>11</v>
      </c>
      <c r="C36" s="15">
        <f>+C5*1.4225</f>
        <v>60068.03553</v>
      </c>
      <c r="D36" s="15">
        <f>+C5*1.4652</f>
        <v>61871.13227</v>
      </c>
      <c r="E36" s="15">
        <f>+C5*1.5079</f>
        <v>63674.22901</v>
      </c>
      <c r="F36" s="15">
        <f>+C5*1.5505</f>
        <v>65473.10305</v>
      </c>
      <c r="G36" s="15">
        <f>+C5*1.5932</f>
        <v>67276.19979</v>
      </c>
      <c r="H36" s="15">
        <f t="shared" si="22"/>
        <v>68179.85951</v>
      </c>
      <c r="I36" s="15">
        <f>+C5*1.6359</f>
        <v>69079.29653</v>
      </c>
      <c r="J36" s="7"/>
    </row>
    <row r="37" ht="12.0" customHeight="1">
      <c r="A37" s="8"/>
      <c r="B37" s="12" t="s">
        <v>10</v>
      </c>
      <c r="C37" s="13">
        <f>C4*1.455</f>
        <v>68297.16637</v>
      </c>
      <c r="D37" s="13">
        <f>C4*1.4987</f>
        <v>70348.42834</v>
      </c>
      <c r="E37" s="13">
        <f>C4*1.5423</f>
        <v>72394.99635</v>
      </c>
      <c r="F37" s="13">
        <f>C4*1.586</f>
        <v>74446.25832</v>
      </c>
      <c r="G37" s="13">
        <f>C4*1.6296</f>
        <v>76492.82633</v>
      </c>
      <c r="H37" s="13">
        <f t="shared" ref="H37:H38" si="23">C4*1.6515</f>
        <v>77520.8043</v>
      </c>
      <c r="I37" s="13">
        <f>C4*1.6733</f>
        <v>78544.08831</v>
      </c>
      <c r="J37" s="7"/>
    </row>
    <row r="38" ht="12.0" customHeight="1">
      <c r="A38" s="14">
        <v>15.0</v>
      </c>
      <c r="B38" s="14" t="s">
        <v>11</v>
      </c>
      <c r="C38" s="15">
        <f>+C5*1.455</f>
        <v>61440.41595</v>
      </c>
      <c r="D38" s="15">
        <f>+C5*1.4987</f>
        <v>63285.73978</v>
      </c>
      <c r="E38" s="15">
        <f>+C5*1.5423</f>
        <v>65126.84091</v>
      </c>
      <c r="F38" s="15">
        <f>+C5*1.586</f>
        <v>66972.16474</v>
      </c>
      <c r="G38" s="15">
        <f>+C5*1.6296</f>
        <v>68813.26586</v>
      </c>
      <c r="H38" s="15">
        <f t="shared" si="23"/>
        <v>69738.03914</v>
      </c>
      <c r="I38" s="15">
        <f>+C5*1.6733</f>
        <v>70658.5897</v>
      </c>
      <c r="J38" s="7"/>
    </row>
    <row r="39" ht="12.0" customHeight="1">
      <c r="A39" s="8"/>
      <c r="B39" s="12" t="s">
        <v>10</v>
      </c>
      <c r="C39" s="13">
        <f t="shared" ref="C39:C40" si="24">C4*1.4875</f>
        <v>69822.70445</v>
      </c>
      <c r="D39" s="13">
        <f t="shared" ref="D39:D40" si="25">C4*1.5322</f>
        <v>71920.90606</v>
      </c>
      <c r="E39" s="13">
        <f t="shared" ref="E39:E40" si="26">C4*1.5768</f>
        <v>74014.4137</v>
      </c>
      <c r="F39" s="13">
        <f t="shared" ref="F39:F40" si="27">C4*1.6214</f>
        <v>76107.92134</v>
      </c>
      <c r="G39" s="13">
        <f t="shared" ref="G39:G40" si="28">C4*1.666</f>
        <v>78201.42898</v>
      </c>
      <c r="H39" s="13">
        <f t="shared" ref="H39:H40" si="29">C4*1.6884</f>
        <v>79252.87677</v>
      </c>
      <c r="I39" s="13">
        <f t="shared" ref="I39:I40" si="30">C4*1.7107</f>
        <v>80299.63059</v>
      </c>
      <c r="J39" s="7"/>
    </row>
    <row r="40" ht="12.0" customHeight="1">
      <c r="A40" s="14">
        <v>16.0</v>
      </c>
      <c r="B40" s="14" t="s">
        <v>11</v>
      </c>
      <c r="C40" s="15">
        <f t="shared" si="24"/>
        <v>62812.79638</v>
      </c>
      <c r="D40" s="15">
        <f t="shared" si="25"/>
        <v>64700.3473</v>
      </c>
      <c r="E40" s="15">
        <f t="shared" si="26"/>
        <v>66583.67551</v>
      </c>
      <c r="F40" s="15">
        <f t="shared" si="27"/>
        <v>68467.00373</v>
      </c>
      <c r="G40" s="15">
        <f t="shared" si="28"/>
        <v>70350.33194</v>
      </c>
      <c r="H40" s="15">
        <f t="shared" si="29"/>
        <v>71296.21876</v>
      </c>
      <c r="I40" s="15">
        <f t="shared" si="30"/>
        <v>72237.88286</v>
      </c>
      <c r="J40" s="7"/>
    </row>
    <row r="41" ht="12.0" customHeight="1">
      <c r="A41" s="18"/>
      <c r="B41" s="19" t="s">
        <v>10</v>
      </c>
      <c r="C41" s="20">
        <f t="shared" ref="C41:C42" si="31">C4*1.52</f>
        <v>71348.24253</v>
      </c>
      <c r="D41" s="20">
        <f t="shared" ref="D41:D42" si="32">C4*1.5657</f>
        <v>73493.38377</v>
      </c>
      <c r="E41" s="20">
        <f t="shared" ref="E41:E42" si="33">C4*1.6112</f>
        <v>75629.13708</v>
      </c>
      <c r="F41" s="20">
        <f t="shared" ref="F41:F42" si="34">C4*1.6568</f>
        <v>77769.58436</v>
      </c>
      <c r="G41" s="20">
        <f t="shared" ref="G41:G42" si="35">C4*1.7024</f>
        <v>79910.03163</v>
      </c>
      <c r="H41" s="20">
        <f t="shared" ref="H41:H42" si="36">C4*1.7253</f>
        <v>80984.94924</v>
      </c>
      <c r="I41" s="20">
        <f t="shared" ref="I41:I42" si="37">C4*1.7481</f>
        <v>82055.17287</v>
      </c>
      <c r="J41" s="7"/>
    </row>
    <row r="42" ht="12.0" customHeight="1">
      <c r="A42" s="14">
        <v>17.0</v>
      </c>
      <c r="B42" s="14" t="s">
        <v>11</v>
      </c>
      <c r="C42" s="15">
        <f t="shared" si="31"/>
        <v>64185.1768</v>
      </c>
      <c r="D42" s="15">
        <f t="shared" si="32"/>
        <v>66114.95481</v>
      </c>
      <c r="E42" s="15">
        <f t="shared" si="33"/>
        <v>68036.28741</v>
      </c>
      <c r="F42" s="15">
        <f t="shared" si="34"/>
        <v>69961.84271</v>
      </c>
      <c r="G42" s="15">
        <f t="shared" si="35"/>
        <v>71887.39802</v>
      </c>
      <c r="H42" s="15">
        <f t="shared" si="36"/>
        <v>72854.39838</v>
      </c>
      <c r="I42" s="15">
        <f t="shared" si="37"/>
        <v>73817.17603</v>
      </c>
      <c r="J42" s="7"/>
    </row>
    <row r="43" ht="12.0" customHeight="1">
      <c r="A43" s="18"/>
      <c r="B43" s="19" t="s">
        <v>10</v>
      </c>
      <c r="C43" s="20">
        <f t="shared" ref="C43:C44" si="38">C4*1.5525</f>
        <v>72873.78061</v>
      </c>
      <c r="D43" s="20">
        <f t="shared" ref="D43:D44" si="39">C4*1.5992</f>
        <v>75065.86148</v>
      </c>
      <c r="E43" s="20">
        <f t="shared" ref="E43:E44" si="40">C4*1.6457</f>
        <v>77248.55443</v>
      </c>
      <c r="F43" s="20">
        <f t="shared" ref="F43:F44" si="41">C4*1.6922</f>
        <v>79431.24738</v>
      </c>
      <c r="G43" s="20">
        <f t="shared" ref="G43:G44" si="42">C4*1.7388</f>
        <v>81618.63428</v>
      </c>
      <c r="H43" s="20">
        <f t="shared" ref="H43:H44" si="43">C4*1.7622</f>
        <v>82717.0217</v>
      </c>
      <c r="I43" s="20">
        <f t="shared" ref="I43:I44" si="44">C4*1.7855</f>
        <v>83810.71516</v>
      </c>
      <c r="J43" s="7"/>
    </row>
    <row r="44" ht="12.0" customHeight="1">
      <c r="A44" s="14">
        <v>18.0</v>
      </c>
      <c r="B44" s="14" t="s">
        <v>11</v>
      </c>
      <c r="C44" s="15">
        <f t="shared" si="38"/>
        <v>65557.55723</v>
      </c>
      <c r="D44" s="15">
        <f t="shared" si="39"/>
        <v>67529.56233</v>
      </c>
      <c r="E44" s="15">
        <f t="shared" si="40"/>
        <v>69493.12201</v>
      </c>
      <c r="F44" s="15">
        <f t="shared" si="41"/>
        <v>71456.6817</v>
      </c>
      <c r="G44" s="15">
        <f t="shared" si="42"/>
        <v>73424.46409</v>
      </c>
      <c r="H44" s="15">
        <f t="shared" si="43"/>
        <v>74412.578</v>
      </c>
      <c r="I44" s="15">
        <f t="shared" si="44"/>
        <v>75396.4692</v>
      </c>
      <c r="J44" s="7"/>
    </row>
    <row r="45" ht="12.0" customHeight="1">
      <c r="A45" s="19"/>
      <c r="B45" s="19" t="s">
        <v>10</v>
      </c>
      <c r="C45" s="20">
        <f t="shared" ref="C45:C46" si="45">C4*1.585</f>
        <v>74399.31869</v>
      </c>
      <c r="D45" s="20">
        <f t="shared" ref="D45:D46" si="46">C4*1.6327</f>
        <v>76638.3392</v>
      </c>
      <c r="E45" s="20">
        <f t="shared" ref="E45:E46" si="47">C4*1.6801</f>
        <v>78863.27781</v>
      </c>
      <c r="F45" s="20">
        <f t="shared" ref="F45:F46" si="48">C4*1.7276</f>
        <v>81092.91039</v>
      </c>
      <c r="G45" s="20">
        <f t="shared" ref="G45:G46" si="49">C4*1.7752</f>
        <v>83327.23693</v>
      </c>
      <c r="H45" s="20">
        <f t="shared" ref="H45:H46" si="50">C4*1.7991</f>
        <v>84449.09417</v>
      </c>
      <c r="I45" s="20">
        <f t="shared" ref="I45:I46" si="51">C4*1.8229</f>
        <v>85566.25744</v>
      </c>
      <c r="J45" s="7"/>
    </row>
    <row r="46" ht="12.0" customHeight="1">
      <c r="A46" s="14">
        <v>19.0</v>
      </c>
      <c r="B46" s="14" t="s">
        <v>11</v>
      </c>
      <c r="C46" s="15">
        <f t="shared" si="45"/>
        <v>66929.93765</v>
      </c>
      <c r="D46" s="15">
        <f t="shared" si="46"/>
        <v>68944.16984</v>
      </c>
      <c r="E46" s="15">
        <f t="shared" si="47"/>
        <v>70945.73391</v>
      </c>
      <c r="F46" s="15">
        <f t="shared" si="48"/>
        <v>72951.52068</v>
      </c>
      <c r="G46" s="15">
        <f t="shared" si="49"/>
        <v>74961.53017</v>
      </c>
      <c r="H46" s="15">
        <f t="shared" si="50"/>
        <v>75970.75762</v>
      </c>
      <c r="I46" s="15">
        <f t="shared" si="51"/>
        <v>76975.76236</v>
      </c>
    </row>
    <row r="47" ht="12.0" customHeight="1">
      <c r="A47" s="19"/>
      <c r="B47" s="19" t="s">
        <v>10</v>
      </c>
      <c r="C47" s="20">
        <f t="shared" ref="C47:C48" si="52">C4*1.6175</f>
        <v>75924.85677</v>
      </c>
      <c r="D47" s="20">
        <f t="shared" ref="D47:D48" si="53">C4*1.6662</f>
        <v>78210.81691</v>
      </c>
      <c r="E47" s="20">
        <f t="shared" ref="E47:E48" si="54">C4*1.7146</f>
        <v>80482.69516</v>
      </c>
      <c r="F47" s="20">
        <f t="shared" ref="F47:F48" si="55">C4*1.763</f>
        <v>82754.57341</v>
      </c>
      <c r="G47" s="20">
        <f t="shared" ref="G47:G48" si="56">C4*1.8116</f>
        <v>85035.83958</v>
      </c>
      <c r="H47" s="20">
        <f t="shared" ref="H47:H48" si="57">C4*1.836</f>
        <v>86181.16664</v>
      </c>
      <c r="I47" s="20">
        <f>C4*1.8603</f>
        <v>87321.79972</v>
      </c>
    </row>
    <row r="48" ht="12.0" customHeight="1">
      <c r="A48" s="14">
        <v>20.0</v>
      </c>
      <c r="B48" s="14" t="s">
        <v>11</v>
      </c>
      <c r="C48" s="15">
        <f t="shared" si="52"/>
        <v>68302.31808</v>
      </c>
      <c r="D48" s="15">
        <f t="shared" si="53"/>
        <v>70358.77736</v>
      </c>
      <c r="E48" s="21">
        <f t="shared" si="54"/>
        <v>72402.56851</v>
      </c>
      <c r="F48" s="15">
        <f t="shared" si="55"/>
        <v>74446.35967</v>
      </c>
      <c r="G48" s="15">
        <f t="shared" si="56"/>
        <v>76498.59624</v>
      </c>
      <c r="H48" s="15">
        <f t="shared" si="57"/>
        <v>77528.93724</v>
      </c>
      <c r="I48" s="15">
        <f>1.8603*C5</f>
        <v>78555.05553</v>
      </c>
    </row>
    <row r="49" ht="12.0" customHeight="1"/>
    <row r="50" ht="12.0" customHeight="1"/>
    <row r="51" ht="12.0" customHeight="1"/>
    <row r="52" ht="12.0" customHeight="1">
      <c r="E52" s="12" t="s">
        <v>12</v>
      </c>
    </row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mergeCells count="1">
    <mergeCell ref="D2:E2"/>
  </mergeCells>
  <printOptions/>
  <pageMargins bottom="1.0" footer="0.0" header="0.0" left="1.0" right="0.75" top="1.0"/>
  <pageSetup scale="95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0" width="8.71"/>
  </cols>
  <sheetData>
    <row r="1" ht="12.0" customHeight="1">
      <c r="A1" s="1"/>
      <c r="B1" s="1"/>
      <c r="C1" s="2" t="s">
        <v>0</v>
      </c>
      <c r="D1" s="2"/>
      <c r="E1" s="2"/>
      <c r="F1" s="2"/>
      <c r="G1" s="1"/>
      <c r="H1" s="1"/>
      <c r="I1" s="1"/>
    </row>
    <row r="2" ht="12.0" customHeight="1">
      <c r="A2" s="1"/>
      <c r="B2" s="1"/>
      <c r="C2" s="2"/>
      <c r="D2" s="3" t="s">
        <v>14</v>
      </c>
      <c r="F2" s="2"/>
      <c r="G2" s="4" t="s">
        <v>2</v>
      </c>
      <c r="H2" s="5"/>
      <c r="I2" s="5"/>
    </row>
    <row r="3" ht="12.0" customHeight="1">
      <c r="A3" s="1"/>
      <c r="B3" s="1"/>
      <c r="C3" s="2"/>
      <c r="D3" s="2"/>
      <c r="E3" s="2"/>
      <c r="F3" s="2"/>
      <c r="G3" s="5"/>
      <c r="H3" s="5"/>
      <c r="I3" s="5"/>
    </row>
    <row r="4" ht="12.0" customHeight="1">
      <c r="A4" s="1"/>
      <c r="B4" s="1"/>
      <c r="C4" s="6">
        <f>C5*1.1116</f>
        <v>47408.92853</v>
      </c>
      <c r="D4" s="7" t="s">
        <v>3</v>
      </c>
      <c r="E4" s="1"/>
      <c r="F4" s="1"/>
      <c r="G4" s="1"/>
      <c r="H4" s="1"/>
      <c r="I4" s="1"/>
    </row>
    <row r="5" ht="12.0" customHeight="1">
      <c r="A5" s="8" t="s">
        <v>4</v>
      </c>
      <c r="B5" s="8"/>
      <c r="C5" s="9">
        <f>42227*1.01</f>
        <v>42649.27</v>
      </c>
      <c r="D5" s="10" t="s">
        <v>5</v>
      </c>
      <c r="E5" s="1"/>
      <c r="F5" s="1"/>
      <c r="G5" s="1"/>
      <c r="H5" s="1"/>
      <c r="I5" s="1"/>
    </row>
    <row r="6" ht="12.0" customHeight="1">
      <c r="A6" s="1"/>
      <c r="B6" s="1"/>
      <c r="C6" s="1"/>
      <c r="D6" s="1"/>
      <c r="E6" s="1"/>
      <c r="F6" s="1"/>
      <c r="G6" s="1"/>
      <c r="H6" s="1"/>
      <c r="I6" s="1"/>
    </row>
    <row r="7" ht="12.0" customHeight="1">
      <c r="A7" s="11" t="s">
        <v>6</v>
      </c>
      <c r="B7" s="11"/>
      <c r="C7" s="11" t="s">
        <v>7</v>
      </c>
      <c r="D7" s="11">
        <v>8.0</v>
      </c>
      <c r="E7" s="11">
        <v>16.0</v>
      </c>
      <c r="F7" s="11" t="s">
        <v>8</v>
      </c>
      <c r="G7" s="11">
        <v>32.0</v>
      </c>
      <c r="H7" s="11">
        <v>40.0</v>
      </c>
      <c r="I7" s="11" t="s">
        <v>9</v>
      </c>
    </row>
    <row r="8" ht="12.0" customHeight="1"/>
    <row r="9" ht="12.0" customHeight="1">
      <c r="B9" s="12" t="s">
        <v>10</v>
      </c>
      <c r="C9" s="13">
        <f>C4*1</f>
        <v>47408.92853</v>
      </c>
      <c r="D9" s="13">
        <f>C4*1.03</f>
        <v>48831.19639</v>
      </c>
      <c r="E9" s="13">
        <f t="shared" ref="E9:E10" si="1">+C4*1.06</f>
        <v>50253.46424</v>
      </c>
      <c r="F9" s="13">
        <f>C4*1.09</f>
        <v>51675.7321</v>
      </c>
      <c r="G9" s="13">
        <f>C4*1.12</f>
        <v>53097.99996</v>
      </c>
      <c r="H9" s="13">
        <f t="shared" ref="H9:H10" si="2">C4*1.135</f>
        <v>53809.13388</v>
      </c>
      <c r="I9" s="13">
        <f t="shared" ref="I9:I10" si="3">C4*1.15</f>
        <v>54520.26781</v>
      </c>
    </row>
    <row r="10" ht="12.0" customHeight="1">
      <c r="A10" s="14">
        <v>1.0</v>
      </c>
      <c r="B10" s="14" t="s">
        <v>11</v>
      </c>
      <c r="C10" s="15">
        <f>+C5*1</f>
        <v>42649.27</v>
      </c>
      <c r="D10" s="15">
        <f>+C5*1.03</f>
        <v>43928.7481</v>
      </c>
      <c r="E10" s="15">
        <f t="shared" si="1"/>
        <v>45208.2262</v>
      </c>
      <c r="F10" s="15">
        <f>+C5*1.09</f>
        <v>46487.7043</v>
      </c>
      <c r="G10" s="15">
        <f>+C5*1.12</f>
        <v>47767.1824</v>
      </c>
      <c r="H10" s="15">
        <f t="shared" si="2"/>
        <v>48406.92145</v>
      </c>
      <c r="I10" s="15">
        <f t="shared" si="3"/>
        <v>49046.6605</v>
      </c>
      <c r="J10" s="7"/>
    </row>
    <row r="11" ht="12.0" customHeight="1">
      <c r="A11" s="8"/>
      <c r="B11" s="12" t="s">
        <v>10</v>
      </c>
      <c r="C11" s="13">
        <f t="shared" ref="C11:C12" si="4">C4*1.0325</f>
        <v>48949.71871</v>
      </c>
      <c r="D11" s="13">
        <f>C4*1.0635</f>
        <v>50419.39549</v>
      </c>
      <c r="E11" s="13">
        <f t="shared" ref="E11:E12" si="5">C4*1.0945</f>
        <v>51889.07228</v>
      </c>
      <c r="F11" s="13">
        <f t="shared" ref="F11:F12" si="6">C4*1.1254</f>
        <v>53354.00817</v>
      </c>
      <c r="G11" s="13">
        <f t="shared" ref="G11:G12" si="7">C4*1.1564</f>
        <v>54823.68495</v>
      </c>
      <c r="H11" s="13">
        <f t="shared" ref="H11:H12" si="8">C4*1.1719</f>
        <v>55558.52335</v>
      </c>
      <c r="I11" s="13">
        <f t="shared" ref="I11:I12" si="9">C4*1.1874</f>
        <v>56293.36174</v>
      </c>
      <c r="J11" s="7"/>
    </row>
    <row r="12" ht="12.0" customHeight="1">
      <c r="A12" s="14">
        <v>2.0</v>
      </c>
      <c r="B12" s="14" t="s">
        <v>11</v>
      </c>
      <c r="C12" s="15">
        <f t="shared" si="4"/>
        <v>44035.37128</v>
      </c>
      <c r="D12" s="15">
        <f>+C5*1.0635</f>
        <v>45357.49865</v>
      </c>
      <c r="E12" s="15">
        <f t="shared" si="5"/>
        <v>46679.62602</v>
      </c>
      <c r="F12" s="15">
        <f t="shared" si="6"/>
        <v>47997.48846</v>
      </c>
      <c r="G12" s="15">
        <f t="shared" si="7"/>
        <v>49319.61583</v>
      </c>
      <c r="H12" s="15">
        <f t="shared" si="8"/>
        <v>49980.67951</v>
      </c>
      <c r="I12" s="15">
        <f t="shared" si="9"/>
        <v>50641.7432</v>
      </c>
      <c r="J12" s="7"/>
    </row>
    <row r="13" ht="12.0" customHeight="1">
      <c r="A13" s="8"/>
      <c r="B13" s="12" t="s">
        <v>10</v>
      </c>
      <c r="C13" s="13">
        <f>C4*1.065</f>
        <v>50490.50889</v>
      </c>
      <c r="D13" s="13">
        <f>C4*1.097</f>
        <v>52007.5946</v>
      </c>
      <c r="E13" s="13">
        <f>C4*1.1289</f>
        <v>53519.93942</v>
      </c>
      <c r="F13" s="13">
        <f>C4*1.1609</f>
        <v>55037.02513</v>
      </c>
      <c r="G13" s="13">
        <f>C4*1.1928</f>
        <v>56549.36995</v>
      </c>
      <c r="H13" s="13">
        <f t="shared" ref="H13:H14" si="10">C4*1.2088</f>
        <v>57307.91281</v>
      </c>
      <c r="I13" s="13">
        <f>C4*1.2248</f>
        <v>58066.45567</v>
      </c>
      <c r="J13" s="7"/>
    </row>
    <row r="14" ht="12.0" customHeight="1">
      <c r="A14" s="14">
        <v>3.0</v>
      </c>
      <c r="B14" s="14" t="s">
        <v>11</v>
      </c>
      <c r="C14" s="15">
        <f>+C5*1.065</f>
        <v>45421.47255</v>
      </c>
      <c r="D14" s="15">
        <f>+C5*1.097</f>
        <v>46786.24919</v>
      </c>
      <c r="E14" s="15">
        <f>+C5*1.1289</f>
        <v>48146.7609</v>
      </c>
      <c r="F14" s="15">
        <f>+C5*1.1609</f>
        <v>49511.53754</v>
      </c>
      <c r="G14" s="15">
        <f>+C5*1.1928</f>
        <v>50872.04926</v>
      </c>
      <c r="H14" s="15">
        <f t="shared" si="10"/>
        <v>51554.43758</v>
      </c>
      <c r="I14" s="15">
        <f>+C5*1.2248</f>
        <v>52236.8259</v>
      </c>
      <c r="J14" s="7"/>
    </row>
    <row r="15" ht="12.0" customHeight="1">
      <c r="A15" s="8"/>
      <c r="B15" s="12" t="s">
        <v>10</v>
      </c>
      <c r="C15" s="13">
        <f>C4*1.0975</f>
        <v>52031.29906</v>
      </c>
      <c r="D15" s="13">
        <f>C4*1.1304</f>
        <v>53591.05281</v>
      </c>
      <c r="E15" s="13">
        <f t="shared" ref="E15:E16" si="11">C4*1.1634</f>
        <v>55155.54745</v>
      </c>
      <c r="F15" s="13">
        <f>C4*1.1963</f>
        <v>56715.3012</v>
      </c>
      <c r="G15" s="13">
        <f>C4*1.2295</f>
        <v>58289.27763</v>
      </c>
      <c r="H15" s="13">
        <f t="shared" ref="H15:H16" si="12">C4*1.2476</f>
        <v>59147.37924</v>
      </c>
      <c r="I15" s="13">
        <f>C4*1.2621</f>
        <v>59834.8087</v>
      </c>
      <c r="J15" s="7"/>
    </row>
    <row r="16" ht="12.0" customHeight="1">
      <c r="A16" s="14">
        <v>4.0</v>
      </c>
      <c r="B16" s="14" t="s">
        <v>11</v>
      </c>
      <c r="C16" s="15">
        <f>+C5*1.0975</f>
        <v>46807.57383</v>
      </c>
      <c r="D16" s="15">
        <f>+C5*1.1304</f>
        <v>48210.73481</v>
      </c>
      <c r="E16" s="15">
        <f t="shared" si="11"/>
        <v>49618.16072</v>
      </c>
      <c r="F16" s="15">
        <f>+C5*1.1963</f>
        <v>51021.3217</v>
      </c>
      <c r="G16" s="15">
        <f>+C5*1.2295</f>
        <v>52437.27747</v>
      </c>
      <c r="H16" s="15">
        <f t="shared" si="12"/>
        <v>53209.22925</v>
      </c>
      <c r="I16" s="15">
        <f>+C5*1.2621</f>
        <v>53827.64367</v>
      </c>
      <c r="J16" s="7"/>
    </row>
    <row r="17" ht="12.0" customHeight="1">
      <c r="A17" s="8"/>
      <c r="B17" s="12" t="s">
        <v>10</v>
      </c>
      <c r="C17" s="13">
        <f>C4*1.13</f>
        <v>53572.08924</v>
      </c>
      <c r="D17" s="13">
        <f>C4*1.1639</f>
        <v>55179.25192</v>
      </c>
      <c r="E17" s="13">
        <f>C4*1.1978</f>
        <v>56786.4146</v>
      </c>
      <c r="F17" s="13">
        <f>C4*1.2317</f>
        <v>58393.57727</v>
      </c>
      <c r="G17" s="13">
        <f>C4*1.2656</f>
        <v>60000.73995</v>
      </c>
      <c r="H17" s="13">
        <f t="shared" ref="H17:H18" si="13">C4*1.2826</f>
        <v>60806.69174</v>
      </c>
      <c r="I17" s="13">
        <f>C4*1.2995</f>
        <v>61607.90263</v>
      </c>
      <c r="J17" s="7"/>
    </row>
    <row r="18" ht="12.0" customHeight="1">
      <c r="A18" s="14">
        <v>5.0</v>
      </c>
      <c r="B18" s="14" t="s">
        <v>11</v>
      </c>
      <c r="C18" s="15">
        <f>+C5*1.13</f>
        <v>48193.6751</v>
      </c>
      <c r="D18" s="15">
        <f>+C5*1.1639</f>
        <v>49639.48535</v>
      </c>
      <c r="E18" s="15">
        <f>+C5*1.1978</f>
        <v>51085.29561</v>
      </c>
      <c r="F18" s="15">
        <f>+C5*1.2317</f>
        <v>52531.10586</v>
      </c>
      <c r="G18" s="15">
        <f>+C5*1.2656</f>
        <v>53976.91611</v>
      </c>
      <c r="H18" s="15">
        <f t="shared" si="13"/>
        <v>54701.9537</v>
      </c>
      <c r="I18" s="15">
        <f>+C5*1.2995</f>
        <v>55422.72637</v>
      </c>
      <c r="J18" s="7"/>
    </row>
    <row r="19" ht="12.0" customHeight="1">
      <c r="A19" s="8"/>
      <c r="B19" s="12" t="s">
        <v>10</v>
      </c>
      <c r="C19" s="13">
        <f>C4*1.1625</f>
        <v>55112.87942</v>
      </c>
      <c r="D19" s="13">
        <f>C4*1.1974</f>
        <v>56767.45102</v>
      </c>
      <c r="E19" s="13">
        <f>C4*1.2323</f>
        <v>58422.02263</v>
      </c>
      <c r="F19" s="13">
        <f>C4*1.2671</f>
        <v>60071.85334</v>
      </c>
      <c r="G19" s="13">
        <f>C4*1.302</f>
        <v>61726.42495</v>
      </c>
      <c r="H19" s="13">
        <f t="shared" ref="H19:H20" si="14">C4*1.3195</f>
        <v>62556.0812</v>
      </c>
      <c r="I19" s="13">
        <f>C4*1.3369</f>
        <v>63380.99655</v>
      </c>
      <c r="J19" s="7"/>
    </row>
    <row r="20" ht="12.0" customHeight="1">
      <c r="A20" s="14">
        <v>6.0</v>
      </c>
      <c r="B20" s="14" t="s">
        <v>11</v>
      </c>
      <c r="C20" s="15">
        <f>+C5*1.1625</f>
        <v>49579.77638</v>
      </c>
      <c r="D20" s="15">
        <f>+C5*1.1974</f>
        <v>51068.2359</v>
      </c>
      <c r="E20" s="15">
        <f>+C5*1.2323</f>
        <v>52556.69542</v>
      </c>
      <c r="F20" s="15">
        <f>+C5*1.2671</f>
        <v>54040.89002</v>
      </c>
      <c r="G20" s="15">
        <f>+C5*1.302</f>
        <v>55529.34954</v>
      </c>
      <c r="H20" s="15">
        <f t="shared" si="14"/>
        <v>56275.71177</v>
      </c>
      <c r="I20" s="15">
        <f>+C5*1.3369</f>
        <v>57017.80906</v>
      </c>
      <c r="J20" s="7"/>
    </row>
    <row r="21" ht="12.0" customHeight="1">
      <c r="A21" s="8"/>
      <c r="B21" s="12" t="s">
        <v>10</v>
      </c>
      <c r="C21" s="13">
        <f>C4*1.195</f>
        <v>56653.6696</v>
      </c>
      <c r="D21" s="13">
        <f>C4*1.2309</f>
        <v>58355.65013</v>
      </c>
      <c r="E21" s="13">
        <f>C4*1.2667</f>
        <v>60052.88977</v>
      </c>
      <c r="F21" s="13">
        <f>C4*1.3026</f>
        <v>61754.87031</v>
      </c>
      <c r="G21" s="13">
        <f>C4*1.3384</f>
        <v>63452.10995</v>
      </c>
      <c r="H21" s="13">
        <f t="shared" ref="H21:H22" si="15">C4*1.3564</f>
        <v>64305.47066</v>
      </c>
      <c r="I21" s="13">
        <f>C4*1.3743</f>
        <v>65154.09048</v>
      </c>
      <c r="J21" s="7"/>
    </row>
    <row r="22" ht="12.0" customHeight="1">
      <c r="A22" s="14">
        <v>7.0</v>
      </c>
      <c r="B22" s="14" t="s">
        <v>11</v>
      </c>
      <c r="C22" s="15">
        <f>+C5*1.195</f>
        <v>50965.87765</v>
      </c>
      <c r="D22" s="15">
        <f>+C5*1.2309</f>
        <v>52496.98644</v>
      </c>
      <c r="E22" s="15">
        <f>+C5*1.2667</f>
        <v>54023.83031</v>
      </c>
      <c r="F22" s="15">
        <f>+C5*1.3026</f>
        <v>55554.9391</v>
      </c>
      <c r="G22" s="15">
        <f>+C5*1.3384</f>
        <v>57081.78297</v>
      </c>
      <c r="H22" s="15">
        <f t="shared" si="15"/>
        <v>57849.46983</v>
      </c>
      <c r="I22" s="15">
        <f>+C5*1.3743</f>
        <v>58612.89176</v>
      </c>
      <c r="J22" s="7"/>
    </row>
    <row r="23" ht="12.0" customHeight="1">
      <c r="A23" s="8"/>
      <c r="B23" s="12" t="s">
        <v>10</v>
      </c>
      <c r="C23" s="13">
        <f>C4*1.2275</f>
        <v>58194.45977</v>
      </c>
      <c r="D23" s="13">
        <f>C4*1.2643</f>
        <v>59939.10834</v>
      </c>
      <c r="E23" s="13">
        <f>C4*1.3012</f>
        <v>61688.49781</v>
      </c>
      <c r="F23" s="13">
        <f>C4*1.338</f>
        <v>63433.14638</v>
      </c>
      <c r="G23" s="13">
        <f>C4*1.3748</f>
        <v>65177.79495</v>
      </c>
      <c r="H23" s="13">
        <f t="shared" ref="H23:H24" si="16">C4*1.3932</f>
        <v>66050.11923</v>
      </c>
      <c r="I23" s="13">
        <f>C4*1.4116</f>
        <v>66922.44352</v>
      </c>
      <c r="J23" s="7"/>
    </row>
    <row r="24" ht="12.0" customHeight="1">
      <c r="A24" s="14">
        <v>8.0</v>
      </c>
      <c r="B24" s="14" t="s">
        <v>11</v>
      </c>
      <c r="C24" s="15">
        <f>+C5*1.2275</f>
        <v>52351.97893</v>
      </c>
      <c r="D24" s="15">
        <f>+C5*1.2643</f>
        <v>53921.47206</v>
      </c>
      <c r="E24" s="15">
        <f>+C5*1.3012</f>
        <v>55495.23012</v>
      </c>
      <c r="F24" s="15">
        <f>+C5*1.338</f>
        <v>57064.72326</v>
      </c>
      <c r="G24" s="15">
        <f>+C5*1.3748</f>
        <v>58634.2164</v>
      </c>
      <c r="H24" s="15">
        <f t="shared" si="16"/>
        <v>59418.96296</v>
      </c>
      <c r="I24" s="15">
        <f>+C5*1.4116</f>
        <v>60203.70953</v>
      </c>
      <c r="J24" s="7"/>
    </row>
    <row r="25" ht="12.0" customHeight="1">
      <c r="A25" s="8"/>
      <c r="B25" s="12" t="s">
        <v>10</v>
      </c>
      <c r="C25" s="13">
        <f>C4*1.26</f>
        <v>59735.24995</v>
      </c>
      <c r="D25" s="13">
        <f>C4*1.2978</f>
        <v>61527.30745</v>
      </c>
      <c r="E25" s="13">
        <f>C4*1.3356</f>
        <v>63319.36495</v>
      </c>
      <c r="F25" s="13">
        <f>C4*1.3734</f>
        <v>65111.42245</v>
      </c>
      <c r="G25" s="13">
        <f>C4*1.4112</f>
        <v>66903.47994</v>
      </c>
      <c r="H25" s="13">
        <f t="shared" ref="H25:H26" si="17">C4*1.4301</f>
        <v>67799.50869</v>
      </c>
      <c r="I25" s="13">
        <f>C4*1.449</f>
        <v>68695.53744</v>
      </c>
      <c r="J25" s="7"/>
    </row>
    <row r="26" ht="12.0" customHeight="1">
      <c r="A26" s="14">
        <v>9.0</v>
      </c>
      <c r="B26" s="14" t="s">
        <v>11</v>
      </c>
      <c r="C26" s="15">
        <f>+C5*1.26</f>
        <v>53738.0802</v>
      </c>
      <c r="D26" s="15">
        <f>+C5*1.2978</f>
        <v>55350.22261</v>
      </c>
      <c r="E26" s="15">
        <f>+C5*1.3356</f>
        <v>56962.36501</v>
      </c>
      <c r="F26" s="15">
        <f>+C5*1.3734</f>
        <v>58574.50742</v>
      </c>
      <c r="G26" s="15">
        <f>+C5*1.4112</f>
        <v>60186.64982</v>
      </c>
      <c r="H26" s="15">
        <f t="shared" si="17"/>
        <v>60992.72103</v>
      </c>
      <c r="I26" s="15">
        <f>+C5*1.449</f>
        <v>61798.79223</v>
      </c>
      <c r="J26" s="7"/>
    </row>
    <row r="27" ht="12.0" customHeight="1">
      <c r="A27" s="8"/>
      <c r="B27" s="12" t="s">
        <v>10</v>
      </c>
      <c r="C27" s="13">
        <f>C4*1.2925</f>
        <v>61276.04013</v>
      </c>
      <c r="D27" s="13">
        <f>C4*1.3313</f>
        <v>63115.50655</v>
      </c>
      <c r="E27" s="13">
        <f>C4*1.3701</f>
        <v>64954.97298</v>
      </c>
      <c r="F27" s="13">
        <f>C4*1.4088</f>
        <v>66789.69852</v>
      </c>
      <c r="G27" s="13">
        <f>C4*1.4476</f>
        <v>68629.16494</v>
      </c>
      <c r="H27" s="13">
        <f t="shared" ref="H27:H28" si="18">C4*1.467</f>
        <v>69548.89816</v>
      </c>
      <c r="I27" s="13">
        <f>C4*1.4864</f>
        <v>70468.63137</v>
      </c>
      <c r="J27" s="7"/>
    </row>
    <row r="28" ht="12.0" customHeight="1">
      <c r="A28" s="14">
        <v>10.0</v>
      </c>
      <c r="B28" s="14" t="s">
        <v>11</v>
      </c>
      <c r="C28" s="15">
        <f>+C5*1.2925</f>
        <v>55124.18148</v>
      </c>
      <c r="D28" s="15">
        <f>+C5*1.3313</f>
        <v>56778.97315</v>
      </c>
      <c r="E28" s="15">
        <f>+C5*1.3701</f>
        <v>58433.76483</v>
      </c>
      <c r="F28" s="15">
        <f>+C5*1.4088</f>
        <v>60084.29158</v>
      </c>
      <c r="G28" s="15">
        <f>+C5*1.4476</f>
        <v>61739.08325</v>
      </c>
      <c r="H28" s="15">
        <f t="shared" si="18"/>
        <v>62566.47909</v>
      </c>
      <c r="I28" s="15">
        <f>+C5*1.4864</f>
        <v>63393.87493</v>
      </c>
      <c r="J28" s="7"/>
    </row>
    <row r="29" ht="12.0" customHeight="1">
      <c r="A29" s="8"/>
      <c r="B29" s="12" t="s">
        <v>10</v>
      </c>
      <c r="C29" s="13">
        <f>C4*1.325</f>
        <v>62816.8303</v>
      </c>
      <c r="D29" s="13">
        <f>C4*1.3648</f>
        <v>64703.70566</v>
      </c>
      <c r="E29" s="13">
        <f>C4*1.4045</f>
        <v>66585.84012</v>
      </c>
      <c r="F29" s="13">
        <f>C4*1.4443</f>
        <v>68472.71548</v>
      </c>
      <c r="G29" s="13">
        <f>C4*1.484</f>
        <v>70354.84994</v>
      </c>
      <c r="H29" s="13">
        <f t="shared" ref="H29:H30" si="19">C4*1.5039</f>
        <v>71298.28762</v>
      </c>
      <c r="I29" s="13">
        <f>C4*1.5238</f>
        <v>72241.7253</v>
      </c>
      <c r="J29" s="7"/>
    </row>
    <row r="30" ht="12.0" customHeight="1">
      <c r="A30" s="14">
        <v>11.0</v>
      </c>
      <c r="B30" s="14" t="s">
        <v>11</v>
      </c>
      <c r="C30" s="15">
        <f>+C5*1.325</f>
        <v>56510.28275</v>
      </c>
      <c r="D30" s="15">
        <f>+C5*1.3648</f>
        <v>58207.7237</v>
      </c>
      <c r="E30" s="15">
        <f>+C5*1.4045</f>
        <v>59900.89972</v>
      </c>
      <c r="F30" s="15">
        <f>+C5*1.4443</f>
        <v>61598.34066</v>
      </c>
      <c r="G30" s="15">
        <f>+C5*1.484</f>
        <v>63291.51668</v>
      </c>
      <c r="H30" s="15">
        <f t="shared" si="19"/>
        <v>64140.23715</v>
      </c>
      <c r="I30" s="15">
        <f>+C5*1.5238</f>
        <v>64988.95763</v>
      </c>
      <c r="J30" s="7"/>
    </row>
    <row r="31" ht="12.0" customHeight="1">
      <c r="A31" s="8"/>
      <c r="B31" s="12" t="s">
        <v>10</v>
      </c>
      <c r="C31" s="13">
        <f>C4*1.3575</f>
        <v>64357.62048</v>
      </c>
      <c r="D31" s="13">
        <f>C4*1.3982</f>
        <v>66287.16387</v>
      </c>
      <c r="E31" s="13">
        <f>C4*1.439</f>
        <v>68221.44816</v>
      </c>
      <c r="F31" s="13">
        <f>C4*1.4797</f>
        <v>70150.99155</v>
      </c>
      <c r="G31" s="13">
        <f>C4*1.5204</f>
        <v>72080.53494</v>
      </c>
      <c r="H31" s="13">
        <f t="shared" ref="H31:H32" si="20">C4*1.5408</f>
        <v>73047.67708</v>
      </c>
      <c r="I31" s="13">
        <f>C4*1.5611</f>
        <v>74010.07833</v>
      </c>
      <c r="J31" s="7"/>
    </row>
    <row r="32" ht="12.0" customHeight="1">
      <c r="A32" s="14">
        <v>12.0</v>
      </c>
      <c r="B32" s="14" t="s">
        <v>11</v>
      </c>
      <c r="C32" s="15">
        <f>+C5*1.3575</f>
        <v>57896.38403</v>
      </c>
      <c r="D32" s="15">
        <f>+C5*1.3982</f>
        <v>59632.20931</v>
      </c>
      <c r="E32" s="15">
        <f>+C5*1.439</f>
        <v>61372.29953</v>
      </c>
      <c r="F32" s="15">
        <f>+C5*1.4797</f>
        <v>63108.12482</v>
      </c>
      <c r="G32" s="15">
        <f>+C5*1.5204</f>
        <v>64843.95011</v>
      </c>
      <c r="H32" s="15">
        <f t="shared" si="20"/>
        <v>65713.99522</v>
      </c>
      <c r="I32" s="15">
        <f>+C5*1.5611</f>
        <v>66579.7754</v>
      </c>
      <c r="J32" s="7"/>
    </row>
    <row r="33" ht="12.0" customHeight="1">
      <c r="A33" s="8"/>
      <c r="B33" s="12" t="s">
        <v>10</v>
      </c>
      <c r="C33" s="13">
        <f>C4*1.39</f>
        <v>65898.41066</v>
      </c>
      <c r="D33" s="13">
        <f>C4*1.4317</f>
        <v>67875.36298</v>
      </c>
      <c r="E33" s="13">
        <f>C4*1.4734</f>
        <v>69852.3153</v>
      </c>
      <c r="F33" s="13">
        <f>C4*1.5151</f>
        <v>71829.26762</v>
      </c>
      <c r="G33" s="13">
        <f>C4*1.5568</f>
        <v>73806.21994</v>
      </c>
      <c r="H33" s="13">
        <f t="shared" ref="H33:H34" si="21">C4*1.5777</f>
        <v>74797.06654</v>
      </c>
      <c r="I33" s="13">
        <f>C4*1.5985</f>
        <v>75783.17226</v>
      </c>
      <c r="J33" s="7"/>
    </row>
    <row r="34" ht="12.0" customHeight="1">
      <c r="A34" s="14">
        <v>13.0</v>
      </c>
      <c r="B34" s="14" t="s">
        <v>11</v>
      </c>
      <c r="C34" s="15">
        <f>+C5*1.39</f>
        <v>59282.4853</v>
      </c>
      <c r="D34" s="15">
        <f>+C5*1.4317</f>
        <v>61060.95986</v>
      </c>
      <c r="E34" s="15">
        <f>+C5*1.4734</f>
        <v>62839.43442</v>
      </c>
      <c r="F34" s="15">
        <f>+C5*1.5151</f>
        <v>64617.90898</v>
      </c>
      <c r="G34" s="15">
        <f>+C5*1.5568</f>
        <v>66396.38354</v>
      </c>
      <c r="H34" s="15">
        <f t="shared" si="21"/>
        <v>67287.75328</v>
      </c>
      <c r="I34" s="15">
        <f>+C5*1.5985</f>
        <v>68174.8581</v>
      </c>
      <c r="J34" s="7"/>
    </row>
    <row r="35" ht="12.0" customHeight="1">
      <c r="A35" s="8"/>
      <c r="B35" s="12" t="s">
        <v>10</v>
      </c>
      <c r="C35" s="13">
        <f>C4*1.4225</f>
        <v>67439.20084</v>
      </c>
      <c r="D35" s="13">
        <f>C4*1.4652</f>
        <v>69463.56209</v>
      </c>
      <c r="E35" s="13">
        <f>C4*1.5079</f>
        <v>71487.92333</v>
      </c>
      <c r="F35" s="13">
        <f>C4*1.5505</f>
        <v>73507.54369</v>
      </c>
      <c r="G35" s="13">
        <f>C4*1.5932</f>
        <v>75531.90494</v>
      </c>
      <c r="H35" s="13">
        <f t="shared" ref="H35:H36" si="22">C4*1.6146</f>
        <v>76546.45601</v>
      </c>
      <c r="I35" s="13">
        <f>C4*1.6359</f>
        <v>77556.26619</v>
      </c>
      <c r="J35" s="7"/>
    </row>
    <row r="36" ht="12.0" customHeight="1">
      <c r="A36" s="14">
        <v>14.0</v>
      </c>
      <c r="B36" s="14" t="s">
        <v>11</v>
      </c>
      <c r="C36" s="15">
        <f>+C5*1.4225</f>
        <v>60668.58658</v>
      </c>
      <c r="D36" s="15">
        <f>+C5*1.4652</f>
        <v>62489.7104</v>
      </c>
      <c r="E36" s="15">
        <f>+C5*1.5079</f>
        <v>64310.83423</v>
      </c>
      <c r="F36" s="15">
        <f>+C5*1.5505</f>
        <v>66127.69314</v>
      </c>
      <c r="G36" s="15">
        <f>+C5*1.5932</f>
        <v>67948.81696</v>
      </c>
      <c r="H36" s="15">
        <f t="shared" si="22"/>
        <v>68861.51134</v>
      </c>
      <c r="I36" s="15">
        <f>+C5*1.6359</f>
        <v>69769.94079</v>
      </c>
      <c r="J36" s="7"/>
    </row>
    <row r="37" ht="12.0" customHeight="1">
      <c r="A37" s="8"/>
      <c r="B37" s="12" t="s">
        <v>10</v>
      </c>
      <c r="C37" s="13">
        <f>C4*1.455</f>
        <v>68979.99101</v>
      </c>
      <c r="D37" s="13">
        <f>C4*1.4987</f>
        <v>71051.76119</v>
      </c>
      <c r="E37" s="13">
        <f>C4*1.5423</f>
        <v>73118.79047</v>
      </c>
      <c r="F37" s="13">
        <f>C4*1.586</f>
        <v>75190.56065</v>
      </c>
      <c r="G37" s="13">
        <f>C4*1.6296</f>
        <v>77257.58994</v>
      </c>
      <c r="H37" s="13">
        <f t="shared" ref="H37:H38" si="23">C4*1.6515</f>
        <v>78295.84547</v>
      </c>
      <c r="I37" s="13">
        <f>C4*1.6733</f>
        <v>79329.36011</v>
      </c>
      <c r="J37" s="7"/>
    </row>
    <row r="38" ht="12.0" customHeight="1">
      <c r="A38" s="14">
        <v>15.0</v>
      </c>
      <c r="B38" s="14" t="s">
        <v>11</v>
      </c>
      <c r="C38" s="15">
        <f>+C5*1.455</f>
        <v>62054.68785</v>
      </c>
      <c r="D38" s="15">
        <f>+C5*1.4987</f>
        <v>63918.46095</v>
      </c>
      <c r="E38" s="15">
        <f>+C5*1.5423</f>
        <v>65777.96912</v>
      </c>
      <c r="F38" s="15">
        <f>+C5*1.586</f>
        <v>67641.74222</v>
      </c>
      <c r="G38" s="15">
        <f>+C5*1.6296</f>
        <v>69501.25039</v>
      </c>
      <c r="H38" s="15">
        <f t="shared" si="23"/>
        <v>70435.26941</v>
      </c>
      <c r="I38" s="15">
        <f>+C5*1.6733</f>
        <v>71365.02349</v>
      </c>
      <c r="J38" s="7"/>
    </row>
    <row r="39" ht="12.0" customHeight="1">
      <c r="A39" s="8"/>
      <c r="B39" s="12" t="s">
        <v>10</v>
      </c>
      <c r="C39" s="13">
        <f t="shared" ref="C39:C40" si="24">C4*1.4875</f>
        <v>70520.78119</v>
      </c>
      <c r="D39" s="13">
        <f t="shared" ref="D39:D40" si="25">C4*1.5322</f>
        <v>72639.9603</v>
      </c>
      <c r="E39" s="13">
        <f t="shared" ref="E39:E40" si="26">C4*1.5768</f>
        <v>74754.39851</v>
      </c>
      <c r="F39" s="13">
        <f t="shared" ref="F39:F40" si="27">C4*1.6214</f>
        <v>76868.83672</v>
      </c>
      <c r="G39" s="13">
        <f t="shared" ref="G39:G40" si="28">C4*1.666</f>
        <v>78983.27493</v>
      </c>
      <c r="H39" s="13">
        <f t="shared" ref="H39:H40" si="29">C4*1.6884</f>
        <v>80045.23493</v>
      </c>
      <c r="I39" s="13">
        <f t="shared" ref="I39:I40" si="30">C4*1.7107</f>
        <v>81102.45404</v>
      </c>
      <c r="J39" s="7"/>
    </row>
    <row r="40" ht="12.0" customHeight="1">
      <c r="A40" s="14">
        <v>16.0</v>
      </c>
      <c r="B40" s="14" t="s">
        <v>11</v>
      </c>
      <c r="C40" s="15">
        <f t="shared" si="24"/>
        <v>63440.78913</v>
      </c>
      <c r="D40" s="15">
        <f t="shared" si="25"/>
        <v>65347.21149</v>
      </c>
      <c r="E40" s="15">
        <f t="shared" si="26"/>
        <v>67249.36894</v>
      </c>
      <c r="F40" s="15">
        <f t="shared" si="27"/>
        <v>69151.52638</v>
      </c>
      <c r="G40" s="15">
        <f t="shared" si="28"/>
        <v>71053.68382</v>
      </c>
      <c r="H40" s="15">
        <f t="shared" si="29"/>
        <v>72009.02747</v>
      </c>
      <c r="I40" s="15">
        <f t="shared" si="30"/>
        <v>72960.10619</v>
      </c>
      <c r="J40" s="7"/>
    </row>
    <row r="41" ht="12.0" customHeight="1">
      <c r="A41" s="18"/>
      <c r="B41" s="19" t="s">
        <v>10</v>
      </c>
      <c r="C41" s="20">
        <f t="shared" ref="C41:C42" si="31">C4*1.52</f>
        <v>72061.57137</v>
      </c>
      <c r="D41" s="20">
        <f t="shared" ref="D41:D42" si="32">C4*1.5657</f>
        <v>74228.1594</v>
      </c>
      <c r="E41" s="20">
        <f t="shared" ref="E41:E42" si="33">C4*1.6112</f>
        <v>76385.26565</v>
      </c>
      <c r="F41" s="20">
        <f t="shared" ref="F41:F42" si="34">C4*1.6568</f>
        <v>78547.11279</v>
      </c>
      <c r="G41" s="20">
        <f t="shared" ref="G41:G42" si="35">C4*1.7024</f>
        <v>80708.95993</v>
      </c>
      <c r="H41" s="20">
        <f t="shared" ref="H41:H42" si="36">C4*1.7253</f>
        <v>81794.6244</v>
      </c>
      <c r="I41" s="20">
        <f t="shared" ref="I41:I42" si="37">C4*1.7481</f>
        <v>82875.54797</v>
      </c>
      <c r="J41" s="7"/>
    </row>
    <row r="42" ht="12.0" customHeight="1">
      <c r="A42" s="14">
        <v>17.0</v>
      </c>
      <c r="B42" s="14" t="s">
        <v>11</v>
      </c>
      <c r="C42" s="15">
        <f t="shared" si="31"/>
        <v>64826.8904</v>
      </c>
      <c r="D42" s="15">
        <f t="shared" si="32"/>
        <v>66775.96204</v>
      </c>
      <c r="E42" s="15">
        <f t="shared" si="33"/>
        <v>68716.50382</v>
      </c>
      <c r="F42" s="15">
        <f t="shared" si="34"/>
        <v>70661.31054</v>
      </c>
      <c r="G42" s="15">
        <f t="shared" si="35"/>
        <v>72606.11725</v>
      </c>
      <c r="H42" s="15">
        <f t="shared" si="36"/>
        <v>73582.78553</v>
      </c>
      <c r="I42" s="15">
        <f t="shared" si="37"/>
        <v>74555.18889</v>
      </c>
      <c r="J42" s="7"/>
    </row>
    <row r="43" ht="12.0" customHeight="1">
      <c r="A43" s="18"/>
      <c r="B43" s="19" t="s">
        <v>10</v>
      </c>
      <c r="C43" s="20">
        <f t="shared" ref="C43:C44" si="38">C4*1.5525</f>
        <v>73602.36155</v>
      </c>
      <c r="D43" s="20">
        <f t="shared" ref="D43:D44" si="39">C4*1.5992</f>
        <v>75816.35851</v>
      </c>
      <c r="E43" s="20">
        <f t="shared" ref="E43:E44" si="40">C4*1.6457</f>
        <v>78020.87369</v>
      </c>
      <c r="F43" s="20">
        <f t="shared" ref="F43:F44" si="41">C4*1.6922</f>
        <v>80225.38886</v>
      </c>
      <c r="G43" s="20">
        <f t="shared" ref="G43:G44" si="42">C4*1.7388</f>
        <v>82434.64493</v>
      </c>
      <c r="H43" s="20">
        <f t="shared" ref="H43:H44" si="43">C4*1.7622</f>
        <v>83544.01386</v>
      </c>
      <c r="I43" s="20">
        <f t="shared" ref="I43:I44" si="44">C4*1.7855</f>
        <v>84648.64189</v>
      </c>
      <c r="J43" s="7"/>
    </row>
    <row r="44" ht="12.0" customHeight="1">
      <c r="A44" s="14">
        <v>18.0</v>
      </c>
      <c r="B44" s="14" t="s">
        <v>11</v>
      </c>
      <c r="C44" s="15">
        <f t="shared" si="38"/>
        <v>66212.99168</v>
      </c>
      <c r="D44" s="15">
        <f t="shared" si="39"/>
        <v>68204.71258</v>
      </c>
      <c r="E44" s="15">
        <f t="shared" si="40"/>
        <v>70187.90364</v>
      </c>
      <c r="F44" s="15">
        <f t="shared" si="41"/>
        <v>72171.09469</v>
      </c>
      <c r="G44" s="15">
        <f t="shared" si="42"/>
        <v>74158.55068</v>
      </c>
      <c r="H44" s="15">
        <f t="shared" si="43"/>
        <v>75156.54359</v>
      </c>
      <c r="I44" s="15">
        <f t="shared" si="44"/>
        <v>76150.27159</v>
      </c>
      <c r="J44" s="7"/>
    </row>
    <row r="45" ht="12.0" customHeight="1">
      <c r="A45" s="19"/>
      <c r="B45" s="19" t="s">
        <v>10</v>
      </c>
      <c r="C45" s="20">
        <f t="shared" ref="C45:C46" si="45">C4*1.585</f>
        <v>75143.15172</v>
      </c>
      <c r="D45" s="20">
        <f t="shared" ref="D45:D46" si="46">C4*1.6327</f>
        <v>77404.55761</v>
      </c>
      <c r="E45" s="20">
        <f t="shared" ref="E45:E46" si="47">C4*1.6801</f>
        <v>79651.74083</v>
      </c>
      <c r="F45" s="20">
        <f t="shared" ref="F45:F46" si="48">C4*1.7276</f>
        <v>81903.66493</v>
      </c>
      <c r="G45" s="20">
        <f t="shared" ref="G45:G46" si="49">C4*1.7752</f>
        <v>84160.32993</v>
      </c>
      <c r="H45" s="20">
        <f t="shared" ref="H45:H46" si="50">C4*1.7991</f>
        <v>85293.40332</v>
      </c>
      <c r="I45" s="20">
        <f t="shared" ref="I45:I46" si="51">C4*1.8229</f>
        <v>86421.73582</v>
      </c>
      <c r="J45" s="7"/>
    </row>
    <row r="46" ht="12.0" customHeight="1">
      <c r="A46" s="14">
        <v>19.0</v>
      </c>
      <c r="B46" s="14" t="s">
        <v>11</v>
      </c>
      <c r="C46" s="15">
        <f t="shared" si="45"/>
        <v>67599.09295</v>
      </c>
      <c r="D46" s="15">
        <f t="shared" si="46"/>
        <v>69633.46313</v>
      </c>
      <c r="E46" s="15">
        <f t="shared" si="47"/>
        <v>71655.03853</v>
      </c>
      <c r="F46" s="15">
        <f t="shared" si="48"/>
        <v>73680.87885</v>
      </c>
      <c r="G46" s="15">
        <f t="shared" si="49"/>
        <v>75710.9841</v>
      </c>
      <c r="H46" s="15">
        <f t="shared" si="50"/>
        <v>76730.30166</v>
      </c>
      <c r="I46" s="15">
        <f t="shared" si="51"/>
        <v>77745.35428</v>
      </c>
    </row>
    <row r="47" ht="12.0" customHeight="1">
      <c r="A47" s="19"/>
      <c r="B47" s="19" t="s">
        <v>10</v>
      </c>
      <c r="C47" s="20">
        <f t="shared" ref="C47:C48" si="52">C4*1.6175</f>
        <v>76683.9419</v>
      </c>
      <c r="D47" s="20">
        <f t="shared" ref="D47:D48" si="53">C4*1.6662</f>
        <v>78992.75672</v>
      </c>
      <c r="E47" s="20">
        <f t="shared" ref="E47:E48" si="54">C4*1.7146</f>
        <v>81287.34886</v>
      </c>
      <c r="F47" s="20">
        <f t="shared" ref="F47:F48" si="55">C4*1.763</f>
        <v>83581.941</v>
      </c>
      <c r="G47" s="20">
        <f t="shared" ref="G47:G48" si="56">C4*1.8116</f>
        <v>85886.01493</v>
      </c>
      <c r="H47" s="20">
        <f t="shared" ref="H47:H48" si="57">C4*1.836</f>
        <v>87042.79278</v>
      </c>
      <c r="I47" s="20">
        <f>C4*1.8603</f>
        <v>88194.82975</v>
      </c>
    </row>
    <row r="48" ht="12.0" customHeight="1">
      <c r="A48" s="14">
        <v>20.0</v>
      </c>
      <c r="B48" s="14" t="s">
        <v>11</v>
      </c>
      <c r="C48" s="15">
        <f t="shared" si="52"/>
        <v>68985.19423</v>
      </c>
      <c r="D48" s="15">
        <f t="shared" si="53"/>
        <v>71062.21367</v>
      </c>
      <c r="E48" s="21">
        <f t="shared" si="54"/>
        <v>73126.43834</v>
      </c>
      <c r="F48" s="15">
        <f t="shared" si="55"/>
        <v>75190.66301</v>
      </c>
      <c r="G48" s="15">
        <f t="shared" si="56"/>
        <v>77263.41753</v>
      </c>
      <c r="H48" s="15">
        <f t="shared" si="57"/>
        <v>78304.05972</v>
      </c>
      <c r="I48" s="15">
        <f>1.8603*C5</f>
        <v>79340.43698</v>
      </c>
    </row>
    <row r="49" ht="12.0" customHeight="1"/>
    <row r="50" ht="12.0" customHeight="1"/>
    <row r="51" ht="12.0" customHeight="1"/>
    <row r="52" ht="12.0" customHeight="1">
      <c r="E52" s="12" t="s">
        <v>12</v>
      </c>
    </row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mergeCells count="1">
    <mergeCell ref="D2:E2"/>
  </mergeCells>
  <printOptions/>
  <pageMargins bottom="1.0" footer="0.0" header="0.0" left="1.0" right="0.75" top="1.0"/>
  <pageSetup scale="95" orientation="portrait"/>
  <drawing r:id="rId1"/>
</worksheet>
</file>