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32" windowHeight="10536" activeTab="1"/>
  </bookViews>
  <sheets>
    <sheet name="2013-2014" sheetId="1" r:id="rId1"/>
    <sheet name="2014-2015" sheetId="2" r:id="rId2"/>
    <sheet name="2015-2016" sheetId="3" r:id="rId3"/>
    <sheet name="2016-2017" sheetId="4" r:id="rId4"/>
  </sheets>
  <definedNames>
    <definedName name="_xlnm.Print_Area" localSheetId="0">'2013-2014'!$A$1:$J$53</definedName>
    <definedName name="_xlnm.Print_Area" localSheetId="1">'2014-2015'!$A$1:$J$53</definedName>
    <definedName name="_xlnm.Print_Area" localSheetId="2">'2015-2016'!$A$1:$J$53</definedName>
    <definedName name="_xlnm.Print_Area" localSheetId="3">'2016-2017'!$A$1:$J$53</definedName>
  </definedNames>
  <calcPr fullCalcOnLoad="1"/>
</workbook>
</file>

<file path=xl/sharedStrings.xml><?xml version="1.0" encoding="utf-8"?>
<sst xmlns="http://schemas.openxmlformats.org/spreadsheetml/2006/main" count="204" uniqueCount="16">
  <si>
    <t>TC SALARY SCHEDULE/FACTOR GRID</t>
  </si>
  <si>
    <t xml:space="preserve">BASE SALARY </t>
  </si>
  <si>
    <t>STEP</t>
  </si>
  <si>
    <t>MSW/MSP.</t>
  </si>
  <si>
    <t>48/DR</t>
  </si>
  <si>
    <t>IRS</t>
  </si>
  <si>
    <t>TRS</t>
  </si>
  <si>
    <t>IRS (Salary Only)</t>
  </si>
  <si>
    <t>TRS + Salary</t>
  </si>
  <si>
    <t>24/SSP</t>
  </si>
  <si>
    <t>195 day schedule, 190 work days</t>
  </si>
  <si>
    <t xml:space="preserve"> </t>
  </si>
  <si>
    <t xml:space="preserve">        2013/2014</t>
  </si>
  <si>
    <t xml:space="preserve">        2014/2015</t>
  </si>
  <si>
    <t xml:space="preserve">        2015/2016</t>
  </si>
  <si>
    <t xml:space="preserve">        2016/2017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</si>
</sst>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1" fontId="3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9" ht="15">
      <c r="A1" s="1"/>
      <c r="B1" s="1"/>
      <c r="C1" s="2" t="s">
        <v>0</v>
      </c>
      <c r="D1" s="2"/>
      <c r="E1" s="2"/>
      <c r="F1" s="2"/>
      <c r="G1" s="1"/>
      <c r="H1" s="1"/>
      <c r="I1" s="1"/>
    </row>
    <row r="2" spans="1:9" ht="15">
      <c r="A2" s="1"/>
      <c r="B2" s="1"/>
      <c r="C2" s="2"/>
      <c r="D2" s="2" t="s">
        <v>12</v>
      </c>
      <c r="E2" s="2"/>
      <c r="F2" s="2"/>
      <c r="G2" s="20" t="s">
        <v>10</v>
      </c>
      <c r="H2" s="20"/>
      <c r="I2" s="20"/>
    </row>
    <row r="3" spans="1:9" ht="15">
      <c r="A3" s="1"/>
      <c r="B3" s="1"/>
      <c r="C3" s="2"/>
      <c r="D3" s="2"/>
      <c r="E3" s="2"/>
      <c r="F3" s="2"/>
      <c r="G3" s="20"/>
      <c r="H3" s="20"/>
      <c r="I3" s="20"/>
    </row>
    <row r="4" spans="1:9" ht="15">
      <c r="A4" s="1"/>
      <c r="B4" s="1"/>
      <c r="C4" s="9">
        <f>C5*1.103753</f>
        <v>42943.717971</v>
      </c>
      <c r="D4" s="10" t="s">
        <v>8</v>
      </c>
      <c r="E4" s="1"/>
      <c r="F4" s="1"/>
      <c r="G4" s="1"/>
      <c r="H4" s="1"/>
      <c r="I4" s="1"/>
    </row>
    <row r="5" spans="1:9" ht="15">
      <c r="A5" s="4" t="s">
        <v>1</v>
      </c>
      <c r="B5" s="4"/>
      <c r="C5" s="5">
        <v>38907</v>
      </c>
      <c r="D5" s="3" t="s">
        <v>7</v>
      </c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6" t="s">
        <v>2</v>
      </c>
      <c r="B7" s="6"/>
      <c r="C7" s="6" t="s">
        <v>3</v>
      </c>
      <c r="D7" s="7">
        <v>8</v>
      </c>
      <c r="E7" s="6">
        <v>16</v>
      </c>
      <c r="F7" s="6" t="s">
        <v>9</v>
      </c>
      <c r="G7" s="6">
        <v>32</v>
      </c>
      <c r="H7" s="6">
        <v>40</v>
      </c>
      <c r="I7" s="6" t="s">
        <v>4</v>
      </c>
    </row>
    <row r="9" spans="2:9" ht="12.75">
      <c r="B9" t="s">
        <v>6</v>
      </c>
      <c r="C9" s="8">
        <f>C4*1</f>
        <v>42943.717971</v>
      </c>
      <c r="D9" s="8">
        <f>C4*1.03</f>
        <v>44232.02951013</v>
      </c>
      <c r="E9" s="8">
        <f>+C4*1.06</f>
        <v>45520.34104926</v>
      </c>
      <c r="F9" s="8">
        <f>C4*1.09</f>
        <v>46808.65258839</v>
      </c>
      <c r="G9" s="8">
        <f>C4*1.12</f>
        <v>48096.964127520005</v>
      </c>
      <c r="H9" s="8">
        <f>C4*1.135</f>
        <v>48741.119897085</v>
      </c>
      <c r="I9" s="8">
        <f>C4*1.15</f>
        <v>49385.27566664999</v>
      </c>
    </row>
    <row r="10" spans="1:10" s="13" customFormat="1" ht="12.75">
      <c r="A10" s="11">
        <v>1</v>
      </c>
      <c r="B10" s="11" t="s">
        <v>5</v>
      </c>
      <c r="C10" s="12">
        <f>+C5*1</f>
        <v>38907</v>
      </c>
      <c r="D10" s="12">
        <f>+C5*1.03</f>
        <v>40074.21</v>
      </c>
      <c r="E10" s="12">
        <f>+C5*1.06</f>
        <v>41241.420000000006</v>
      </c>
      <c r="F10" s="12">
        <f>+C5*1.09</f>
        <v>42408.630000000005</v>
      </c>
      <c r="G10" s="12">
        <f>+C5*1.12</f>
        <v>43575.840000000004</v>
      </c>
      <c r="H10" s="12">
        <f>C5*1.135</f>
        <v>44159.445</v>
      </c>
      <c r="I10" s="12">
        <f>C5*1.15</f>
        <v>44743.049999999996</v>
      </c>
      <c r="J10" s="14"/>
    </row>
    <row r="11" spans="1:10" ht="12.75">
      <c r="A11" s="4"/>
      <c r="B11" t="s">
        <v>6</v>
      </c>
      <c r="C11" s="8">
        <f>C4*1.0325</f>
        <v>44339.3888050575</v>
      </c>
      <c r="D11" s="8">
        <f>C4*1.0635</f>
        <v>45670.64406215849</v>
      </c>
      <c r="E11" s="8">
        <f>C4*1.0945</f>
        <v>47001.8993192595</v>
      </c>
      <c r="F11" s="8">
        <f>C4*1.1254</f>
        <v>48328.860204563396</v>
      </c>
      <c r="G11" s="8">
        <f>C4*1.1564</f>
        <v>49660.115461664405</v>
      </c>
      <c r="H11" s="8">
        <f>C4*1.1719</f>
        <v>50325.7430902149</v>
      </c>
      <c r="I11" s="8">
        <f>C4*1.1874</f>
        <v>50991.3707187654</v>
      </c>
      <c r="J11" s="14"/>
    </row>
    <row r="12" spans="1:10" s="13" customFormat="1" ht="12.75">
      <c r="A12" s="11">
        <v>2</v>
      </c>
      <c r="B12" s="11" t="s">
        <v>5</v>
      </c>
      <c r="C12" s="12">
        <f>C5*1.0325</f>
        <v>40171.4775</v>
      </c>
      <c r="D12" s="12">
        <f>+C5*1.0635</f>
        <v>41377.5945</v>
      </c>
      <c r="E12" s="12">
        <f>C5*1.0945</f>
        <v>42583.7115</v>
      </c>
      <c r="F12" s="12">
        <f>C5*1.1254</f>
        <v>43785.9378</v>
      </c>
      <c r="G12" s="12">
        <f>C5*1.1564</f>
        <v>44992.054800000005</v>
      </c>
      <c r="H12" s="12">
        <f>C5*1.1719</f>
        <v>45595.1133</v>
      </c>
      <c r="I12" s="12">
        <f>C5*1.1874</f>
        <v>46198.171800000004</v>
      </c>
      <c r="J12" s="14"/>
    </row>
    <row r="13" spans="1:10" ht="12.75">
      <c r="A13" s="4"/>
      <c r="B13" t="s">
        <v>6</v>
      </c>
      <c r="C13" s="8">
        <f>C4*1.065</f>
        <v>45735.059639114996</v>
      </c>
      <c r="D13" s="8">
        <f>C4*1.097</f>
        <v>47109.258614187</v>
      </c>
      <c r="E13" s="8">
        <f>C4*1.1289</f>
        <v>48479.1632174619</v>
      </c>
      <c r="F13" s="8">
        <f>C4*1.1609</f>
        <v>49853.3621925339</v>
      </c>
      <c r="G13" s="8">
        <f>C4*1.1928</f>
        <v>51223.2667958088</v>
      </c>
      <c r="H13" s="8">
        <f>C4*1.2088</f>
        <v>51910.3662833448</v>
      </c>
      <c r="I13" s="8">
        <f>C4*1.2248</f>
        <v>52597.4657708808</v>
      </c>
      <c r="J13" s="14"/>
    </row>
    <row r="14" spans="1:10" s="13" customFormat="1" ht="12.75">
      <c r="A14" s="11">
        <v>3</v>
      </c>
      <c r="B14" s="11" t="s">
        <v>5</v>
      </c>
      <c r="C14" s="12">
        <f>+C5*1.065</f>
        <v>41435.954999999994</v>
      </c>
      <c r="D14" s="12">
        <f>+C5*1.097</f>
        <v>42680.979</v>
      </c>
      <c r="E14" s="12">
        <f>+C5*1.1289</f>
        <v>43922.1123</v>
      </c>
      <c r="F14" s="12">
        <f>+C5*1.1609</f>
        <v>45167.1363</v>
      </c>
      <c r="G14" s="12">
        <f>+C5*1.1928</f>
        <v>46408.2696</v>
      </c>
      <c r="H14" s="12">
        <f>C5*1.2088</f>
        <v>47030.7816</v>
      </c>
      <c r="I14" s="12">
        <f>+C5*1.2248</f>
        <v>47653.293600000005</v>
      </c>
      <c r="J14" s="14"/>
    </row>
    <row r="15" spans="1:10" ht="12.75">
      <c r="A15" s="4"/>
      <c r="B15" t="s">
        <v>6</v>
      </c>
      <c r="C15" s="8">
        <f>C4*1.0975</f>
        <v>47130.730473172494</v>
      </c>
      <c r="D15" s="8">
        <f>C4*1.1304</f>
        <v>48543.5787944184</v>
      </c>
      <c r="E15" s="8">
        <f>C4*1.1634</f>
        <v>49960.7214874614</v>
      </c>
      <c r="F15" s="8">
        <f>C4*1.1963</f>
        <v>51373.569808707296</v>
      </c>
      <c r="G15" s="8">
        <f>C4*1.2295</f>
        <v>52799.3012453445</v>
      </c>
      <c r="H15" s="8">
        <f>C4*1.2476</f>
        <v>53576.5825406196</v>
      </c>
      <c r="I15" s="8">
        <f>C4*1.2621</f>
        <v>54199.266451199095</v>
      </c>
      <c r="J15" s="14"/>
    </row>
    <row r="16" spans="1:10" s="13" customFormat="1" ht="12.75">
      <c r="A16" s="11">
        <v>4</v>
      </c>
      <c r="B16" s="11" t="s">
        <v>5</v>
      </c>
      <c r="C16" s="12">
        <f>+C5*1.0975</f>
        <v>42700.432499999995</v>
      </c>
      <c r="D16" s="12">
        <f>+C5*1.1304</f>
        <v>43980.4728</v>
      </c>
      <c r="E16" s="12">
        <f>C5*1.1634</f>
        <v>45264.4038</v>
      </c>
      <c r="F16" s="12">
        <f>+C5*1.1963</f>
        <v>46544.44409999999</v>
      </c>
      <c r="G16" s="12">
        <f>+C5*1.2295</f>
        <v>47836.156500000005</v>
      </c>
      <c r="H16" s="12">
        <f>C5*1.2476</f>
        <v>48540.3732</v>
      </c>
      <c r="I16" s="12">
        <f>+C5*1.2621</f>
        <v>49104.5247</v>
      </c>
      <c r="J16" s="14"/>
    </row>
    <row r="17" spans="1:10" ht="12.75">
      <c r="A17" s="4"/>
      <c r="B17" t="s">
        <v>6</v>
      </c>
      <c r="C17" s="8">
        <f>C4*1.13</f>
        <v>48526.40130722999</v>
      </c>
      <c r="D17" s="8">
        <f>C4*1.1639</f>
        <v>49982.1933464469</v>
      </c>
      <c r="E17" s="8">
        <f>C4*1.1978</f>
        <v>51437.9853856638</v>
      </c>
      <c r="F17" s="8">
        <f>C4*1.2317</f>
        <v>52893.777424880696</v>
      </c>
      <c r="G17" s="8">
        <f>C4*1.2656</f>
        <v>54349.5694640976</v>
      </c>
      <c r="H17" s="8">
        <f>C4*1.2826</f>
        <v>55079.6126696046</v>
      </c>
      <c r="I17" s="8">
        <f>C4*1.2995</f>
        <v>55805.3615033145</v>
      </c>
      <c r="J17" s="14"/>
    </row>
    <row r="18" spans="1:10" s="13" customFormat="1" ht="12.75">
      <c r="A18" s="11">
        <v>5</v>
      </c>
      <c r="B18" s="11" t="s">
        <v>5</v>
      </c>
      <c r="C18" s="12">
        <f>+C5*1.13</f>
        <v>43964.909999999996</v>
      </c>
      <c r="D18" s="12">
        <f>+C5*1.1639</f>
        <v>45283.857299999996</v>
      </c>
      <c r="E18" s="12">
        <f>+C5*1.1978</f>
        <v>46602.804599999996</v>
      </c>
      <c r="F18" s="12">
        <f>+C5*1.2317</f>
        <v>47921.7519</v>
      </c>
      <c r="G18" s="12">
        <f>+C5*1.2656</f>
        <v>49240.6992</v>
      </c>
      <c r="H18" s="12">
        <f>C5*1.2826</f>
        <v>49902.1182</v>
      </c>
      <c r="I18" s="12">
        <f>+C5*1.2995</f>
        <v>50559.6465</v>
      </c>
      <c r="J18" s="14"/>
    </row>
    <row r="19" spans="1:10" ht="12.75">
      <c r="A19" s="4"/>
      <c r="B19" t="s">
        <v>6</v>
      </c>
      <c r="C19" s="8">
        <f>C4*1.1625</f>
        <v>49922.0721412875</v>
      </c>
      <c r="D19" s="8">
        <f>C4*1.1974</f>
        <v>51420.807898475396</v>
      </c>
      <c r="E19" s="8">
        <f>C4*1.2323</f>
        <v>52919.54365566329</v>
      </c>
      <c r="F19" s="8">
        <f>C4*1.2671</f>
        <v>54413.9850410541</v>
      </c>
      <c r="G19" s="8">
        <f>C4*1.302</f>
        <v>55912.720798242</v>
      </c>
      <c r="H19" s="8">
        <f>C4*1.3195</f>
        <v>56664.235862734495</v>
      </c>
      <c r="I19" s="8">
        <f>C4*1.3369</f>
        <v>57411.4565554299</v>
      </c>
      <c r="J19" s="14"/>
    </row>
    <row r="20" spans="1:10" s="13" customFormat="1" ht="12.75">
      <c r="A20" s="11">
        <v>6</v>
      </c>
      <c r="B20" s="11" t="s">
        <v>5</v>
      </c>
      <c r="C20" s="12">
        <f>+C5*1.1625</f>
        <v>45229.387500000004</v>
      </c>
      <c r="D20" s="12">
        <f>+C5*1.1974</f>
        <v>46587.2418</v>
      </c>
      <c r="E20" s="12">
        <f>+C5*1.2323</f>
        <v>47945.096099999995</v>
      </c>
      <c r="F20" s="12">
        <f>+C5*1.2671</f>
        <v>49299.0597</v>
      </c>
      <c r="G20" s="12">
        <f>+C5*1.302</f>
        <v>50656.914000000004</v>
      </c>
      <c r="H20" s="12">
        <f>C5*1.3195</f>
        <v>51337.786499999995</v>
      </c>
      <c r="I20" s="12">
        <f>+C5*1.3369</f>
        <v>52014.768299999996</v>
      </c>
      <c r="J20" s="14"/>
    </row>
    <row r="21" spans="1:10" ht="12.75">
      <c r="A21" s="4"/>
      <c r="B21" t="s">
        <v>6</v>
      </c>
      <c r="C21" s="8">
        <f>C4*1.195</f>
        <v>51317.742975345</v>
      </c>
      <c r="D21" s="8">
        <f>C4*1.2309</f>
        <v>52859.4224505039</v>
      </c>
      <c r="E21" s="8">
        <f>C4*1.2667</f>
        <v>54396.80755386569</v>
      </c>
      <c r="F21" s="8">
        <f>C4*1.3026</f>
        <v>55938.487029024596</v>
      </c>
      <c r="G21" s="8">
        <f>C4*1.3384</f>
        <v>57475.8721323864</v>
      </c>
      <c r="H21" s="8">
        <f>C4*1.3564</f>
        <v>58248.8590558644</v>
      </c>
      <c r="I21" s="8">
        <f>C4*1.3743</f>
        <v>59017.5516075453</v>
      </c>
      <c r="J21" s="14"/>
    </row>
    <row r="22" spans="1:10" s="13" customFormat="1" ht="12.75">
      <c r="A22" s="11">
        <v>7</v>
      </c>
      <c r="B22" s="11" t="s">
        <v>5</v>
      </c>
      <c r="C22" s="12">
        <f>+C5*1.195</f>
        <v>46493.865000000005</v>
      </c>
      <c r="D22" s="12">
        <f>+C5*1.2309</f>
        <v>47890.6263</v>
      </c>
      <c r="E22" s="12">
        <f>+C5*1.2667</f>
        <v>49283.4969</v>
      </c>
      <c r="F22" s="12">
        <f>+C5*1.3026</f>
        <v>50680.2582</v>
      </c>
      <c r="G22" s="12">
        <f>+C5*1.3384</f>
        <v>52073.1288</v>
      </c>
      <c r="H22" s="12">
        <f>C5*1.3564</f>
        <v>52773.4548</v>
      </c>
      <c r="I22" s="12">
        <f>+C5*1.3743</f>
        <v>53469.890100000004</v>
      </c>
      <c r="J22" s="14"/>
    </row>
    <row r="23" spans="1:10" ht="12.75">
      <c r="A23" s="4"/>
      <c r="B23" t="s">
        <v>6</v>
      </c>
      <c r="C23" s="8">
        <f>C4*1.2275</f>
        <v>52713.4138094025</v>
      </c>
      <c r="D23" s="8">
        <f>C4*1.2643</f>
        <v>54293.742630735294</v>
      </c>
      <c r="E23" s="8">
        <f>C4*1.3012</f>
        <v>55878.36582386519</v>
      </c>
      <c r="F23" s="8">
        <f>C4*1.338</f>
        <v>57458.694645198004</v>
      </c>
      <c r="G23" s="8">
        <f>C4*1.3748</f>
        <v>59039.0234665308</v>
      </c>
      <c r="H23" s="8">
        <f>C4*1.3932</f>
        <v>59829.1878771972</v>
      </c>
      <c r="I23" s="8">
        <f>C4*1.4116</f>
        <v>60619.3522878636</v>
      </c>
      <c r="J23" s="14"/>
    </row>
    <row r="24" spans="1:10" s="13" customFormat="1" ht="12.75">
      <c r="A24" s="11">
        <v>8</v>
      </c>
      <c r="B24" s="11" t="s">
        <v>5</v>
      </c>
      <c r="C24" s="12">
        <f>+C5*1.2275</f>
        <v>47758.3425</v>
      </c>
      <c r="D24" s="12">
        <f>+C5*1.2643</f>
        <v>49190.1201</v>
      </c>
      <c r="E24" s="12">
        <f>+C5*1.3012</f>
        <v>50625.7884</v>
      </c>
      <c r="F24" s="12">
        <f>+C5*1.338</f>
        <v>52057.566000000006</v>
      </c>
      <c r="G24" s="12">
        <f>+C5*1.3748</f>
        <v>53489.3436</v>
      </c>
      <c r="H24" s="12">
        <f>C5*1.3932</f>
        <v>54205.2324</v>
      </c>
      <c r="I24" s="12">
        <f>+C5*1.4116</f>
        <v>54921.1212</v>
      </c>
      <c r="J24" s="14"/>
    </row>
    <row r="25" spans="1:10" ht="12.75">
      <c r="A25" s="4"/>
      <c r="B25" t="s">
        <v>6</v>
      </c>
      <c r="C25" s="8">
        <f>C4*1.26</f>
        <v>54109.084643459995</v>
      </c>
      <c r="D25" s="8">
        <f>C4*1.2978</f>
        <v>55732.3571827638</v>
      </c>
      <c r="E25" s="8">
        <f>C4*1.3356</f>
        <v>57355.62972206759</v>
      </c>
      <c r="F25" s="8">
        <f>C4*1.3734</f>
        <v>58978.9022613714</v>
      </c>
      <c r="G25" s="8">
        <f>C4*1.4112</f>
        <v>60602.174800675195</v>
      </c>
      <c r="H25" s="8">
        <f>C4*1.4301</f>
        <v>61413.811070327094</v>
      </c>
      <c r="I25" s="8">
        <f>C4*1.449</f>
        <v>62225.447339979</v>
      </c>
      <c r="J25" s="14"/>
    </row>
    <row r="26" spans="1:10" s="13" customFormat="1" ht="12.75">
      <c r="A26" s="11">
        <v>9</v>
      </c>
      <c r="B26" s="11" t="s">
        <v>5</v>
      </c>
      <c r="C26" s="12">
        <f>+C5*1.26</f>
        <v>49022.82</v>
      </c>
      <c r="D26" s="12">
        <f>+C5*1.2978</f>
        <v>50493.5046</v>
      </c>
      <c r="E26" s="12">
        <f>+C5*1.3356</f>
        <v>51964.18919999999</v>
      </c>
      <c r="F26" s="12">
        <f>+C5*1.3734</f>
        <v>53434.8738</v>
      </c>
      <c r="G26" s="12">
        <f>+C5*1.4112</f>
        <v>54905.5584</v>
      </c>
      <c r="H26" s="12">
        <f>C5*1.4301</f>
        <v>55640.9007</v>
      </c>
      <c r="I26" s="12">
        <f>+C5*1.449</f>
        <v>56376.243</v>
      </c>
      <c r="J26" s="14"/>
    </row>
    <row r="27" spans="1:10" ht="12.75">
      <c r="A27" s="4"/>
      <c r="B27" t="s">
        <v>6</v>
      </c>
      <c r="C27" s="8">
        <f>C4*1.2925</f>
        <v>55504.755477517494</v>
      </c>
      <c r="D27" s="8">
        <f>C4*1.3313</f>
        <v>57170.97173479229</v>
      </c>
      <c r="E27" s="8">
        <f>C4*1.3701</f>
        <v>58837.1879920671</v>
      </c>
      <c r="F27" s="8">
        <f>C4*1.4088</f>
        <v>60499.1098775448</v>
      </c>
      <c r="G27" s="8">
        <f>C4*1.4476</f>
        <v>62165.326134819596</v>
      </c>
      <c r="H27" s="8">
        <f>C4*1.467</f>
        <v>62998.434263457</v>
      </c>
      <c r="I27" s="8">
        <f>C4*1.4864</f>
        <v>63831.542392094394</v>
      </c>
      <c r="J27" s="14"/>
    </row>
    <row r="28" spans="1:10" s="13" customFormat="1" ht="12.75">
      <c r="A28" s="11">
        <v>10</v>
      </c>
      <c r="B28" s="11" t="s">
        <v>5</v>
      </c>
      <c r="C28" s="12">
        <f>+C5*1.2925</f>
        <v>50287.2975</v>
      </c>
      <c r="D28" s="12">
        <f>+C5*1.3313</f>
        <v>51796.8891</v>
      </c>
      <c r="E28" s="12">
        <f>+C5*1.3701</f>
        <v>53306.48070000001</v>
      </c>
      <c r="F28" s="12">
        <f>+C5*1.4088</f>
        <v>54812.1816</v>
      </c>
      <c r="G28" s="12">
        <f>+C5*1.4476</f>
        <v>56321.7732</v>
      </c>
      <c r="H28" s="12">
        <f>C5*1.467</f>
        <v>57076.569</v>
      </c>
      <c r="I28" s="12">
        <f>+C5*1.4864</f>
        <v>57831.364799999996</v>
      </c>
      <c r="J28" s="14"/>
    </row>
    <row r="29" spans="1:10" ht="12.75">
      <c r="A29" s="4"/>
      <c r="B29" t="s">
        <v>6</v>
      </c>
      <c r="C29" s="8">
        <f>C4*1.325</f>
        <v>56900.42631157499</v>
      </c>
      <c r="D29" s="8">
        <f>C4*1.3648</f>
        <v>58609.5862868208</v>
      </c>
      <c r="E29" s="8">
        <f>C4*1.4045</f>
        <v>60314.4518902695</v>
      </c>
      <c r="F29" s="8">
        <f>C4*1.4443</f>
        <v>62023.6118655153</v>
      </c>
      <c r="G29" s="8">
        <f>C4*1.484</f>
        <v>63728.477468963996</v>
      </c>
      <c r="H29" s="8">
        <f>C4*1.5039</f>
        <v>64583.057456586896</v>
      </c>
      <c r="I29" s="8">
        <f>C4*1.5238</f>
        <v>65437.6374442098</v>
      </c>
      <c r="J29" s="14"/>
    </row>
    <row r="30" spans="1:10" s="13" customFormat="1" ht="12.75">
      <c r="A30" s="11">
        <v>11</v>
      </c>
      <c r="B30" s="11" t="s">
        <v>5</v>
      </c>
      <c r="C30" s="12">
        <f>+C5*1.325</f>
        <v>51551.775</v>
      </c>
      <c r="D30" s="12">
        <f>+C5*1.3648</f>
        <v>53100.2736</v>
      </c>
      <c r="E30" s="12">
        <f>+C5*1.4045</f>
        <v>54644.8815</v>
      </c>
      <c r="F30" s="12">
        <f>+C5*1.4443</f>
        <v>56193.380099999995</v>
      </c>
      <c r="G30" s="12">
        <f>+C5*1.484</f>
        <v>57737.988</v>
      </c>
      <c r="H30" s="12">
        <f>C5*1.5039</f>
        <v>58512.2373</v>
      </c>
      <c r="I30" s="12">
        <f>+C5*1.5238</f>
        <v>59286.486600000004</v>
      </c>
      <c r="J30" s="14"/>
    </row>
    <row r="31" spans="1:10" ht="12.75">
      <c r="A31" s="4"/>
      <c r="B31" t="s">
        <v>6</v>
      </c>
      <c r="C31" s="8">
        <f>C4*1.3575</f>
        <v>58296.09714563249</v>
      </c>
      <c r="D31" s="8">
        <f>C4*1.3982</f>
        <v>60043.906467052206</v>
      </c>
      <c r="E31" s="8">
        <f>C4*1.439</f>
        <v>61796.010160269</v>
      </c>
      <c r="F31" s="8">
        <f>C4*1.4797</f>
        <v>63543.8194816887</v>
      </c>
      <c r="G31" s="8">
        <f>C4*1.5204</f>
        <v>65291.6288031084</v>
      </c>
      <c r="H31" s="8">
        <f>C4*1.5408</f>
        <v>66167.6806497168</v>
      </c>
      <c r="I31" s="8">
        <f>C4*1.5611</f>
        <v>67039.4381245281</v>
      </c>
      <c r="J31" s="14"/>
    </row>
    <row r="32" spans="1:10" s="13" customFormat="1" ht="12.75">
      <c r="A32" s="11">
        <v>12</v>
      </c>
      <c r="B32" s="11" t="s">
        <v>5</v>
      </c>
      <c r="C32" s="12">
        <f>+C5*1.3575</f>
        <v>52816.252499999995</v>
      </c>
      <c r="D32" s="12">
        <f>+C5*1.3982</f>
        <v>54399.767400000004</v>
      </c>
      <c r="E32" s="12">
        <f>+C5*1.439</f>
        <v>55987.173</v>
      </c>
      <c r="F32" s="12">
        <f>+C5*1.4797</f>
        <v>57570.6879</v>
      </c>
      <c r="G32" s="12">
        <f>+C5*1.5204</f>
        <v>59154.2028</v>
      </c>
      <c r="H32" s="12">
        <f>C5*1.5408</f>
        <v>59947.9056</v>
      </c>
      <c r="I32" s="12">
        <f>+C5*1.5611</f>
        <v>60737.717699999994</v>
      </c>
      <c r="J32" s="14"/>
    </row>
    <row r="33" spans="1:10" ht="12.75">
      <c r="A33" s="4"/>
      <c r="B33" t="s">
        <v>6</v>
      </c>
      <c r="C33" s="8">
        <f>C4*1.39</f>
        <v>59691.76797968999</v>
      </c>
      <c r="D33" s="8">
        <f>C4*1.4317</f>
        <v>61482.5210190807</v>
      </c>
      <c r="E33" s="8">
        <f>C4*1.4734</f>
        <v>63273.2740584714</v>
      </c>
      <c r="F33" s="8">
        <f>C4*1.5151</f>
        <v>65064.02709786209</v>
      </c>
      <c r="G33" s="8">
        <f>C4*1.5568</f>
        <v>66854.78013725279</v>
      </c>
      <c r="H33" s="8">
        <f>C4*1.5777</f>
        <v>67752.3038428467</v>
      </c>
      <c r="I33" s="8">
        <f>C4*1.5985</f>
        <v>68645.5331766435</v>
      </c>
      <c r="J33" s="14"/>
    </row>
    <row r="34" spans="1:10" s="13" customFormat="1" ht="12.75">
      <c r="A34" s="11">
        <v>13</v>
      </c>
      <c r="B34" s="11" t="s">
        <v>5</v>
      </c>
      <c r="C34" s="12">
        <f>+C5*1.39</f>
        <v>54080.729999999996</v>
      </c>
      <c r="D34" s="12">
        <f>+C5*1.4317</f>
        <v>55703.1519</v>
      </c>
      <c r="E34" s="12">
        <f>+C5*1.4734</f>
        <v>57325.5738</v>
      </c>
      <c r="F34" s="12">
        <f>+C5*1.5151</f>
        <v>58947.99569999999</v>
      </c>
      <c r="G34" s="12">
        <f>+C5*1.5568</f>
        <v>60570.4176</v>
      </c>
      <c r="H34" s="12">
        <f>C5*1.5777</f>
        <v>61383.5739</v>
      </c>
      <c r="I34" s="12">
        <f>+C5*1.5985</f>
        <v>62192.8395</v>
      </c>
      <c r="J34" s="14"/>
    </row>
    <row r="35" spans="1:10" ht="12.75">
      <c r="A35" s="4"/>
      <c r="B35" t="s">
        <v>6</v>
      </c>
      <c r="C35" s="8">
        <f>C4*1.4225</f>
        <v>61087.4388137475</v>
      </c>
      <c r="D35" s="8">
        <f>C4*1.4652</f>
        <v>62921.1355711092</v>
      </c>
      <c r="E35" s="8">
        <f>C4*1.5079</f>
        <v>64754.8323284709</v>
      </c>
      <c r="F35" s="8">
        <f>C4*1.5505</f>
        <v>66584.2347140355</v>
      </c>
      <c r="G35" s="8">
        <f>C4*1.5932</f>
        <v>68417.9314713972</v>
      </c>
      <c r="H35" s="8">
        <f>C4*1.6146</f>
        <v>69336.9270359766</v>
      </c>
      <c r="I35" s="8">
        <f>C4*1.6359</f>
        <v>70251.6282287589</v>
      </c>
      <c r="J35" s="14"/>
    </row>
    <row r="36" spans="1:10" s="13" customFormat="1" ht="12.75">
      <c r="A36" s="11">
        <v>14</v>
      </c>
      <c r="B36" s="11" t="s">
        <v>5</v>
      </c>
      <c r="C36" s="12">
        <f>+C5*1.4225</f>
        <v>55345.207500000004</v>
      </c>
      <c r="D36" s="12">
        <f>+C5*1.4652</f>
        <v>57006.536400000005</v>
      </c>
      <c r="E36" s="12">
        <f>+C5*1.5079</f>
        <v>58667.8653</v>
      </c>
      <c r="F36" s="12">
        <f>+C5*1.5505</f>
        <v>60325.3035</v>
      </c>
      <c r="G36" s="12">
        <f>+C5*1.5932</f>
        <v>61986.632399999995</v>
      </c>
      <c r="H36" s="12">
        <f>C5*1.6146</f>
        <v>62819.2422</v>
      </c>
      <c r="I36" s="12">
        <f>+C5*1.6359</f>
        <v>63647.961299999995</v>
      </c>
      <c r="J36" s="14"/>
    </row>
    <row r="37" spans="1:10" ht="12.75">
      <c r="A37" s="4"/>
      <c r="B37" t="s">
        <v>6</v>
      </c>
      <c r="C37" s="8">
        <f>C4*1.455</f>
        <v>62483.109647805</v>
      </c>
      <c r="D37" s="8">
        <f>C4*1.4987</f>
        <v>64359.750123137695</v>
      </c>
      <c r="E37" s="8">
        <f>C4*1.5423</f>
        <v>66232.0962266733</v>
      </c>
      <c r="F37" s="8">
        <f>C4*1.586</f>
        <v>68108.736702006</v>
      </c>
      <c r="G37" s="8">
        <f>C4*1.6296</f>
        <v>69981.08280554159</v>
      </c>
      <c r="H37" s="8">
        <f>C4*1.6515</f>
        <v>70921.55022910649</v>
      </c>
      <c r="I37" s="8">
        <f>C4*1.6733</f>
        <v>71857.7232808743</v>
      </c>
      <c r="J37" s="14"/>
    </row>
    <row r="38" spans="1:10" s="13" customFormat="1" ht="12.75">
      <c r="A38" s="11">
        <v>15</v>
      </c>
      <c r="B38" s="11" t="s">
        <v>5</v>
      </c>
      <c r="C38" s="12">
        <f>+C5*1.455</f>
        <v>56609.685000000005</v>
      </c>
      <c r="D38" s="12">
        <f>+C5*1.4987</f>
        <v>58309.9209</v>
      </c>
      <c r="E38" s="12">
        <f>+C5*1.5423</f>
        <v>60006.2661</v>
      </c>
      <c r="F38" s="12">
        <f>+C5*1.586</f>
        <v>61706.502</v>
      </c>
      <c r="G38" s="12">
        <f>+C5*1.6296</f>
        <v>63402.8472</v>
      </c>
      <c r="H38" s="12">
        <f>C5*1.6515</f>
        <v>64254.9105</v>
      </c>
      <c r="I38" s="12">
        <f>+C5*1.6733</f>
        <v>65103.0831</v>
      </c>
      <c r="J38" s="14"/>
    </row>
    <row r="39" spans="1:10" ht="12.75">
      <c r="A39" s="4"/>
      <c r="B39" t="s">
        <v>6</v>
      </c>
      <c r="C39" s="8">
        <f>C4*1.4875</f>
        <v>63878.7804818625</v>
      </c>
      <c r="D39" s="8">
        <f>C4*1.5322</f>
        <v>65798.3646751662</v>
      </c>
      <c r="E39" s="8">
        <f>C4*1.5768</f>
        <v>67713.6544966728</v>
      </c>
      <c r="F39" s="8">
        <f>C4*1.6214</f>
        <v>69628.94431817939</v>
      </c>
      <c r="G39" s="8">
        <f>C4*1.666</f>
        <v>71544.234139686</v>
      </c>
      <c r="H39" s="8">
        <f>C4*1.6884</f>
        <v>72506.17342223639</v>
      </c>
      <c r="I39" s="8">
        <f>C4*1.7107</f>
        <v>73463.8183329897</v>
      </c>
      <c r="J39" s="14"/>
    </row>
    <row r="40" spans="1:10" s="13" customFormat="1" ht="12.75">
      <c r="A40" s="11">
        <v>16</v>
      </c>
      <c r="B40" s="11" t="s">
        <v>5</v>
      </c>
      <c r="C40" s="12">
        <f>C5*1.4875</f>
        <v>57874.1625</v>
      </c>
      <c r="D40" s="12">
        <f>C5*1.5322</f>
        <v>59613.3054</v>
      </c>
      <c r="E40" s="12">
        <f>C5*1.5768</f>
        <v>61348.5576</v>
      </c>
      <c r="F40" s="12">
        <f>C5*1.6214</f>
        <v>63083.809799999995</v>
      </c>
      <c r="G40" s="12">
        <f>C5*1.666</f>
        <v>64819.062</v>
      </c>
      <c r="H40" s="12">
        <f>C5*1.6884</f>
        <v>65690.5788</v>
      </c>
      <c r="I40" s="12">
        <f>C5*1.7107</f>
        <v>66558.2049</v>
      </c>
      <c r="J40" s="14"/>
    </row>
    <row r="41" spans="1:10" ht="12.75">
      <c r="A41" s="15"/>
      <c r="B41" s="16" t="s">
        <v>6</v>
      </c>
      <c r="C41" s="17">
        <f>C4*1.52</f>
        <v>65274.45131592</v>
      </c>
      <c r="D41" s="17">
        <f>C4*1.5657</f>
        <v>67236.97922719471</v>
      </c>
      <c r="E41" s="17">
        <f>C4*1.6112</f>
        <v>69190.91839487519</v>
      </c>
      <c r="F41" s="17">
        <f>C4*1.6568</f>
        <v>71149.1519343528</v>
      </c>
      <c r="G41" s="17">
        <f>C4*1.7024</f>
        <v>73107.38547383039</v>
      </c>
      <c r="H41" s="17">
        <f>C4*1.7253</f>
        <v>74090.7966153663</v>
      </c>
      <c r="I41" s="17">
        <f>C4*1.7481</f>
        <v>75069.9133851051</v>
      </c>
      <c r="J41" s="14"/>
    </row>
    <row r="42" spans="1:10" s="13" customFormat="1" ht="12.75">
      <c r="A42" s="11">
        <v>17</v>
      </c>
      <c r="B42" s="11" t="s">
        <v>5</v>
      </c>
      <c r="C42" s="12">
        <f>C5*1.52</f>
        <v>59138.64</v>
      </c>
      <c r="D42" s="12">
        <f>C5*1.5657</f>
        <v>60916.689900000005</v>
      </c>
      <c r="E42" s="12">
        <f>C5*1.6112</f>
        <v>62686.958399999996</v>
      </c>
      <c r="F42" s="12">
        <f>C5*1.6568</f>
        <v>64461.117600000005</v>
      </c>
      <c r="G42" s="12">
        <f>C5*1.7024</f>
        <v>66235.27679999999</v>
      </c>
      <c r="H42" s="12">
        <f>C5*1.7253</f>
        <v>67126.24710000001</v>
      </c>
      <c r="I42" s="12">
        <f>C5*1.7481</f>
        <v>68013.3267</v>
      </c>
      <c r="J42" s="14"/>
    </row>
    <row r="43" spans="1:10" ht="12.75">
      <c r="A43" s="15"/>
      <c r="B43" s="18" t="s">
        <v>6</v>
      </c>
      <c r="C43" s="17">
        <f>C4*1.5525</f>
        <v>66670.1221499775</v>
      </c>
      <c r="D43" s="17">
        <f>C4*1.5992</f>
        <v>68675.5937792232</v>
      </c>
      <c r="E43" s="17">
        <f>C4*1.6457</f>
        <v>70672.47666487469</v>
      </c>
      <c r="F43" s="17">
        <f>C4*1.6922</f>
        <v>72669.35955052619</v>
      </c>
      <c r="G43" s="17">
        <f>C4*1.7388</f>
        <v>74670.53680797479</v>
      </c>
      <c r="H43" s="17">
        <f>C4*1.7622</f>
        <v>75675.4198084962</v>
      </c>
      <c r="I43" s="17">
        <f>C4*1.7855</f>
        <v>76676.0084372205</v>
      </c>
      <c r="J43" s="14"/>
    </row>
    <row r="44" spans="1:10" s="13" customFormat="1" ht="12.75">
      <c r="A44" s="11">
        <v>18</v>
      </c>
      <c r="B44" s="11" t="s">
        <v>5</v>
      </c>
      <c r="C44" s="12">
        <f>C5*1.5525</f>
        <v>60403.1175</v>
      </c>
      <c r="D44" s="12">
        <f>C5*1.5992</f>
        <v>62220.0744</v>
      </c>
      <c r="E44" s="12">
        <f>C5*1.6457</f>
        <v>64029.249899999995</v>
      </c>
      <c r="F44" s="12">
        <f>C5*1.6922</f>
        <v>65838.4254</v>
      </c>
      <c r="G44" s="12">
        <f>C5*1.7388</f>
        <v>67651.4916</v>
      </c>
      <c r="H44" s="12">
        <f>C5*1.7622</f>
        <v>68561.9154</v>
      </c>
      <c r="I44" s="12">
        <f>C5*1.7855</f>
        <v>69468.4485</v>
      </c>
      <c r="J44" s="14"/>
    </row>
    <row r="45" spans="1:10" ht="12.75">
      <c r="A45" s="16"/>
      <c r="B45" s="19" t="s">
        <v>6</v>
      </c>
      <c r="C45" s="17">
        <f>C4*1.585</f>
        <v>68065.792984035</v>
      </c>
      <c r="D45" s="17">
        <f>C4*1.6327</f>
        <v>70114.20833125169</v>
      </c>
      <c r="E45" s="17">
        <f>C4*1.6801</f>
        <v>72149.7405630771</v>
      </c>
      <c r="F45" s="17">
        <f>C4*1.7276</f>
        <v>74189.56716669959</v>
      </c>
      <c r="G45" s="17">
        <f>C4*1.7752</f>
        <v>76233.6881421192</v>
      </c>
      <c r="H45" s="17">
        <f>C4*1.7991</f>
        <v>77260.0430016261</v>
      </c>
      <c r="I45" s="17">
        <f>C4*1.8229</f>
        <v>78282.10348933589</v>
      </c>
      <c r="J45" s="14"/>
    </row>
    <row r="46" spans="1:9" ht="12.75">
      <c r="A46" s="11">
        <v>19</v>
      </c>
      <c r="B46" s="11" t="s">
        <v>5</v>
      </c>
      <c r="C46" s="12">
        <f>C5*1.585</f>
        <v>61667.595</v>
      </c>
      <c r="D46" s="12">
        <f>C5*1.6327</f>
        <v>63523.458900000005</v>
      </c>
      <c r="E46" s="12">
        <f>C5*1.6801</f>
        <v>65367.6507</v>
      </c>
      <c r="F46" s="12">
        <f>C5*1.7276</f>
        <v>67215.7332</v>
      </c>
      <c r="G46" s="12">
        <f>C5*1.7752</f>
        <v>69067.7064</v>
      </c>
      <c r="H46" s="12">
        <f>C5*1.7991</f>
        <v>69997.5837</v>
      </c>
      <c r="I46" s="12">
        <f>C5*1.8229</f>
        <v>70923.57029999999</v>
      </c>
    </row>
    <row r="47" spans="1:9" ht="12.75">
      <c r="A47" s="16"/>
      <c r="B47" s="19" t="s">
        <v>6</v>
      </c>
      <c r="C47" s="17">
        <f>C4*1.6175</f>
        <v>69461.4638180925</v>
      </c>
      <c r="D47" s="17">
        <f>C4*1.6662</f>
        <v>71552.8228832802</v>
      </c>
      <c r="E47" s="17">
        <f>C4*1.7146</f>
        <v>73631.2988330766</v>
      </c>
      <c r="F47" s="17">
        <f>C4*1.763</f>
        <v>75709.77478287299</v>
      </c>
      <c r="G47" s="17">
        <f>C4*1.18116</f>
        <v>50723.401918626354</v>
      </c>
      <c r="H47" s="17">
        <f>C4*1.836</f>
        <v>78844.666194756</v>
      </c>
      <c r="I47" s="17">
        <f>C4*1.8603</f>
        <v>79888.1985414513</v>
      </c>
    </row>
    <row r="48" spans="1:9" ht="12.75">
      <c r="A48" s="11">
        <v>20</v>
      </c>
      <c r="B48" s="11" t="s">
        <v>5</v>
      </c>
      <c r="C48" s="12">
        <f>C5*1.6175</f>
        <v>62932.072499999995</v>
      </c>
      <c r="D48" s="12">
        <f>C5*1.6662</f>
        <v>64826.8434</v>
      </c>
      <c r="E48" s="21">
        <f>C5*1.7146</f>
        <v>66709.94219999999</v>
      </c>
      <c r="F48" s="12">
        <f>C5*1.763</f>
        <v>68593.041</v>
      </c>
      <c r="G48" s="12">
        <f>C5*1.8116</f>
        <v>70483.9212</v>
      </c>
      <c r="H48" s="12">
        <f>C5*1.836</f>
        <v>71433.25200000001</v>
      </c>
      <c r="I48" s="12">
        <f>1.8603*C5</f>
        <v>72378.6921</v>
      </c>
    </row>
    <row r="52" ht="12.75">
      <c r="E52" t="s">
        <v>11</v>
      </c>
    </row>
  </sheetData>
  <sheetProtection/>
  <printOptions/>
  <pageMargins left="1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6">
      <selection activeCell="G48" sqref="G48"/>
    </sheetView>
  </sheetViews>
  <sheetFormatPr defaultColWidth="9.140625" defaultRowHeight="12.75"/>
  <sheetData>
    <row r="1" spans="1:9" ht="15">
      <c r="A1" s="1"/>
      <c r="B1" s="1"/>
      <c r="C1" s="2" t="s">
        <v>0</v>
      </c>
      <c r="D1" s="2"/>
      <c r="E1" s="2"/>
      <c r="F1" s="2"/>
      <c r="G1" s="1"/>
      <c r="H1" s="1"/>
      <c r="I1" s="1"/>
    </row>
    <row r="2" spans="1:9" ht="15">
      <c r="A2" s="1"/>
      <c r="B2" s="1"/>
      <c r="C2" s="2"/>
      <c r="D2" s="2" t="s">
        <v>13</v>
      </c>
      <c r="E2" s="2"/>
      <c r="F2" s="2"/>
      <c r="G2" s="20" t="s">
        <v>10</v>
      </c>
      <c r="H2" s="20"/>
      <c r="I2" s="20"/>
    </row>
    <row r="3" spans="1:9" ht="15">
      <c r="A3" s="1"/>
      <c r="B3" s="1"/>
      <c r="C3" s="2"/>
      <c r="D3" s="2"/>
      <c r="E3" s="2"/>
      <c r="F3" s="2"/>
      <c r="G3" s="20"/>
      <c r="H3" s="20"/>
      <c r="I3" s="20"/>
    </row>
    <row r="4" spans="1:9" ht="15">
      <c r="A4" s="1"/>
      <c r="B4" s="1"/>
      <c r="C4" s="9">
        <f>C5*1.103753</f>
        <v>43480.5144456375</v>
      </c>
      <c r="D4" s="10" t="s">
        <v>8</v>
      </c>
      <c r="E4" s="1"/>
      <c r="F4" s="1"/>
      <c r="G4" s="1"/>
      <c r="H4" s="1"/>
      <c r="I4" s="1"/>
    </row>
    <row r="5" spans="1:9" ht="15">
      <c r="A5" s="4" t="s">
        <v>1</v>
      </c>
      <c r="B5" s="4"/>
      <c r="C5" s="5">
        <f>('2013-2014'!C5)*1.0125</f>
        <v>39393.3375</v>
      </c>
      <c r="D5" s="3" t="s">
        <v>7</v>
      </c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6" t="s">
        <v>2</v>
      </c>
      <c r="B7" s="6"/>
      <c r="C7" s="6" t="s">
        <v>3</v>
      </c>
      <c r="D7" s="7">
        <v>8</v>
      </c>
      <c r="E7" s="6">
        <v>16</v>
      </c>
      <c r="F7" s="6" t="s">
        <v>9</v>
      </c>
      <c r="G7" s="6">
        <v>32</v>
      </c>
      <c r="H7" s="6">
        <v>40</v>
      </c>
      <c r="I7" s="6" t="s">
        <v>4</v>
      </c>
    </row>
    <row r="9" spans="2:9" ht="12.75">
      <c r="B9" t="s">
        <v>6</v>
      </c>
      <c r="C9" s="8">
        <f>C4*1</f>
        <v>43480.5144456375</v>
      </c>
      <c r="D9" s="8">
        <f>C4*1.03</f>
        <v>44784.929879006624</v>
      </c>
      <c r="E9" s="8">
        <f>+C4*1.06</f>
        <v>46089.34531237575</v>
      </c>
      <c r="F9" s="8">
        <f>C4*1.09</f>
        <v>47393.760745744876</v>
      </c>
      <c r="G9" s="8">
        <f>C4*1.12</f>
        <v>48698.176179114</v>
      </c>
      <c r="H9" s="8">
        <f>C4*1.135</f>
        <v>49350.383895798564</v>
      </c>
      <c r="I9" s="8">
        <f>C4*1.15</f>
        <v>50002.59161248312</v>
      </c>
    </row>
    <row r="10" spans="1:10" s="13" customFormat="1" ht="12.75">
      <c r="A10" s="11">
        <v>1</v>
      </c>
      <c r="B10" s="11" t="s">
        <v>5</v>
      </c>
      <c r="C10" s="12">
        <f>+C5*1</f>
        <v>39393.3375</v>
      </c>
      <c r="D10" s="12">
        <f>+C5*1.03</f>
        <v>40575.137625</v>
      </c>
      <c r="E10" s="12">
        <f>+C5*1.06</f>
        <v>41756.937750000005</v>
      </c>
      <c r="F10" s="12">
        <f>+C5*1.09</f>
        <v>42938.737875000006</v>
      </c>
      <c r="G10" s="12">
        <f>+C5*1.12</f>
        <v>44120.53800000001</v>
      </c>
      <c r="H10" s="12">
        <f>C5*1.135</f>
        <v>44711.438062500005</v>
      </c>
      <c r="I10" s="12">
        <f>C5*1.15</f>
        <v>45302.338124999995</v>
      </c>
      <c r="J10" s="14"/>
    </row>
    <row r="11" spans="1:10" ht="12.75">
      <c r="A11" s="4"/>
      <c r="B11" t="s">
        <v>6</v>
      </c>
      <c r="C11" s="8">
        <f>C4*1.0325</f>
        <v>44893.631165120714</v>
      </c>
      <c r="D11" s="8">
        <f>C4*1.0635</f>
        <v>46241.52711293547</v>
      </c>
      <c r="E11" s="8">
        <f>C4*1.0945</f>
        <v>47589.42306075024</v>
      </c>
      <c r="F11" s="8">
        <f>C4*1.1254</f>
        <v>48932.97095712044</v>
      </c>
      <c r="G11" s="8">
        <f>C4*1.1564</f>
        <v>50280.86690493521</v>
      </c>
      <c r="H11" s="8">
        <f>C4*1.1719</f>
        <v>50954.81487884258</v>
      </c>
      <c r="I11" s="8">
        <f>C4*1.1874</f>
        <v>51628.76285274997</v>
      </c>
      <c r="J11" s="14"/>
    </row>
    <row r="12" spans="1:10" s="13" customFormat="1" ht="12.75">
      <c r="A12" s="11">
        <v>2</v>
      </c>
      <c r="B12" s="11" t="s">
        <v>5</v>
      </c>
      <c r="C12" s="12">
        <f>C5*1.0325</f>
        <v>40673.62096875</v>
      </c>
      <c r="D12" s="12">
        <f>+C5*1.0635</f>
        <v>41894.81443125</v>
      </c>
      <c r="E12" s="12">
        <f>C5*1.0945</f>
        <v>43116.00789375</v>
      </c>
      <c r="F12" s="12">
        <f>C5*1.1254</f>
        <v>44333.2620225</v>
      </c>
      <c r="G12" s="12">
        <f>C5*1.1564</f>
        <v>45554.455485000006</v>
      </c>
      <c r="H12" s="12">
        <f>C5*1.1719</f>
        <v>46165.05221625</v>
      </c>
      <c r="I12" s="12">
        <f>C5*1.1874</f>
        <v>46775.648947500005</v>
      </c>
      <c r="J12" s="14"/>
    </row>
    <row r="13" spans="1:10" ht="12.75">
      <c r="A13" s="4"/>
      <c r="B13" t="s">
        <v>6</v>
      </c>
      <c r="C13" s="8">
        <f>C4*1.065</f>
        <v>46306.74788460393</v>
      </c>
      <c r="D13" s="8">
        <f>C4*1.097</f>
        <v>47698.12434686434</v>
      </c>
      <c r="E13" s="8">
        <f>C4*1.1289</f>
        <v>49085.152757680175</v>
      </c>
      <c r="F13" s="8">
        <f>C4*1.1609</f>
        <v>50476.529219940574</v>
      </c>
      <c r="G13" s="8">
        <f>C4*1.1928</f>
        <v>51863.55763075641</v>
      </c>
      <c r="H13" s="8">
        <f>C4*1.2088</f>
        <v>52559.245861886615</v>
      </c>
      <c r="I13" s="8">
        <f>C4*1.2248</f>
        <v>53254.93409301681</v>
      </c>
      <c r="J13" s="14"/>
    </row>
    <row r="14" spans="1:10" s="13" customFormat="1" ht="12.75">
      <c r="A14" s="11">
        <v>3</v>
      </c>
      <c r="B14" s="11" t="s">
        <v>5</v>
      </c>
      <c r="C14" s="12">
        <f>+C5*1.065</f>
        <v>41953.9044375</v>
      </c>
      <c r="D14" s="12">
        <f>+C5*1.097</f>
        <v>43214.4912375</v>
      </c>
      <c r="E14" s="12">
        <f>+C5*1.1289</f>
        <v>44471.13870375</v>
      </c>
      <c r="F14" s="12">
        <f>+C5*1.1609</f>
        <v>45731.72550375</v>
      </c>
      <c r="G14" s="12">
        <f>+C5*1.1928</f>
        <v>46988.372970000004</v>
      </c>
      <c r="H14" s="12">
        <f>C5*1.2088</f>
        <v>47618.666370000006</v>
      </c>
      <c r="I14" s="12">
        <f>+C5*1.2248</f>
        <v>48248.95977000001</v>
      </c>
      <c r="J14" s="14"/>
    </row>
    <row r="15" spans="1:10" ht="12.75">
      <c r="A15" s="4"/>
      <c r="B15" t="s">
        <v>6</v>
      </c>
      <c r="C15" s="8">
        <f>C4*1.0975</f>
        <v>47719.86460408715</v>
      </c>
      <c r="D15" s="8">
        <f>C4*1.1304</f>
        <v>49150.37352934863</v>
      </c>
      <c r="E15" s="8">
        <f>C4*1.1634</f>
        <v>50585.230506054664</v>
      </c>
      <c r="F15" s="8">
        <f>C4*1.1963</f>
        <v>52015.739431316135</v>
      </c>
      <c r="G15" s="8">
        <f>C4*1.2295</f>
        <v>53459.292510911306</v>
      </c>
      <c r="H15" s="8">
        <f>C4*1.2476</f>
        <v>54246.289822377345</v>
      </c>
      <c r="I15" s="8">
        <f>C4*1.2621</f>
        <v>54876.75728183908</v>
      </c>
      <c r="J15" s="14"/>
    </row>
    <row r="16" spans="1:10" s="13" customFormat="1" ht="12.75">
      <c r="A16" s="11">
        <v>4</v>
      </c>
      <c r="B16" s="11" t="s">
        <v>5</v>
      </c>
      <c r="C16" s="12">
        <f>+C5*1.0975</f>
        <v>43234.18790625</v>
      </c>
      <c r="D16" s="12">
        <f>+C5*1.1304</f>
        <v>44530.22871</v>
      </c>
      <c r="E16" s="12">
        <f>C5*1.1634</f>
        <v>45830.2088475</v>
      </c>
      <c r="F16" s="12">
        <f>+C5*1.1963</f>
        <v>47126.24965125</v>
      </c>
      <c r="G16" s="12">
        <f>+C5*1.2295</f>
        <v>48434.108456250004</v>
      </c>
      <c r="H16" s="12">
        <f>C5*1.2476</f>
        <v>49147.127865</v>
      </c>
      <c r="I16" s="12">
        <f>+C5*1.2621</f>
        <v>49718.331258750004</v>
      </c>
      <c r="J16" s="14"/>
    </row>
    <row r="17" spans="1:10" ht="12.75">
      <c r="A17" s="4"/>
      <c r="B17" t="s">
        <v>6</v>
      </c>
      <c r="C17" s="8">
        <f>C4*1.13</f>
        <v>49132.98132357037</v>
      </c>
      <c r="D17" s="8">
        <f>C4*1.1639</f>
        <v>50606.97076327748</v>
      </c>
      <c r="E17" s="8">
        <f>C4*1.1978</f>
        <v>52080.96020298459</v>
      </c>
      <c r="F17" s="8">
        <f>C4*1.2317</f>
        <v>53554.94964269171</v>
      </c>
      <c r="G17" s="8">
        <f>C4*1.2656</f>
        <v>55028.93908239882</v>
      </c>
      <c r="H17" s="8">
        <f>C4*1.2826</f>
        <v>55768.10782797465</v>
      </c>
      <c r="I17" s="8">
        <f>C4*1.2995</f>
        <v>56502.92852210593</v>
      </c>
      <c r="J17" s="14"/>
    </row>
    <row r="18" spans="1:10" s="13" customFormat="1" ht="12.75">
      <c r="A18" s="11">
        <v>5</v>
      </c>
      <c r="B18" s="11" t="s">
        <v>5</v>
      </c>
      <c r="C18" s="12">
        <f>+C5*1.13</f>
        <v>44514.471375</v>
      </c>
      <c r="D18" s="12">
        <f>+C5*1.1639</f>
        <v>45849.90551625</v>
      </c>
      <c r="E18" s="12">
        <f>+C5*1.1978</f>
        <v>47185.3396575</v>
      </c>
      <c r="F18" s="12">
        <f>+C5*1.2317</f>
        <v>48520.77379875</v>
      </c>
      <c r="G18" s="12">
        <f>+C5*1.2656</f>
        <v>49856.20794000001</v>
      </c>
      <c r="H18" s="12">
        <f>C5*1.2826</f>
        <v>50525.8946775</v>
      </c>
      <c r="I18" s="12">
        <f>+C5*1.2995</f>
        <v>51191.64208125001</v>
      </c>
      <c r="J18" s="14"/>
    </row>
    <row r="19" spans="1:10" ht="12.75">
      <c r="A19" s="4"/>
      <c r="B19" t="s">
        <v>6</v>
      </c>
      <c r="C19" s="8">
        <f>C4*1.1625</f>
        <v>50546.09804305359</v>
      </c>
      <c r="D19" s="8">
        <f>C4*1.1974</f>
        <v>52063.567997206344</v>
      </c>
      <c r="E19" s="8">
        <f>C4*1.2323</f>
        <v>53581.03795135909</v>
      </c>
      <c r="F19" s="8">
        <f>C4*1.2671</f>
        <v>55094.15985406727</v>
      </c>
      <c r="G19" s="8">
        <f>C4*1.302</f>
        <v>56611.62980822002</v>
      </c>
      <c r="H19" s="8">
        <f>C4*1.3195</f>
        <v>57372.538811018676</v>
      </c>
      <c r="I19" s="8">
        <f>C4*1.3369</f>
        <v>58129.09976237277</v>
      </c>
      <c r="J19" s="14"/>
    </row>
    <row r="20" spans="1:10" s="13" customFormat="1" ht="12.75">
      <c r="A20" s="11">
        <v>6</v>
      </c>
      <c r="B20" s="11" t="s">
        <v>5</v>
      </c>
      <c r="C20" s="12">
        <f>+C5*1.1625</f>
        <v>45794.75484375001</v>
      </c>
      <c r="D20" s="12">
        <f>+C5*1.1974</f>
        <v>47169.582322500006</v>
      </c>
      <c r="E20" s="12">
        <f>+C5*1.2323</f>
        <v>48544.409801249996</v>
      </c>
      <c r="F20" s="12">
        <f>+C5*1.2671</f>
        <v>49915.29794625</v>
      </c>
      <c r="G20" s="12">
        <f>+C5*1.302</f>
        <v>51290.125425000006</v>
      </c>
      <c r="H20" s="12">
        <f>C5*1.3195</f>
        <v>51979.50883125</v>
      </c>
      <c r="I20" s="12">
        <f>+C5*1.3369</f>
        <v>52664.95290375</v>
      </c>
      <c r="J20" s="14"/>
    </row>
    <row r="21" spans="1:10" ht="12.75">
      <c r="A21" s="4"/>
      <c r="B21" t="s">
        <v>6</v>
      </c>
      <c r="C21" s="8">
        <f>C4*1.195</f>
        <v>51959.214762536816</v>
      </c>
      <c r="D21" s="8">
        <f>C4*1.2309</f>
        <v>53520.1652311352</v>
      </c>
      <c r="E21" s="8">
        <f>C4*1.2667</f>
        <v>55076.76764828902</v>
      </c>
      <c r="F21" s="8">
        <f>C4*1.3026</f>
        <v>56637.7181168874</v>
      </c>
      <c r="G21" s="8">
        <f>C4*1.3384</f>
        <v>58194.32053404123</v>
      </c>
      <c r="H21" s="8">
        <f>C4*1.3564</f>
        <v>58976.96979406271</v>
      </c>
      <c r="I21" s="8">
        <f>C4*1.3743</f>
        <v>59755.271002639616</v>
      </c>
      <c r="J21" s="14"/>
    </row>
    <row r="22" spans="1:10" s="13" customFormat="1" ht="12.75">
      <c r="A22" s="11">
        <v>7</v>
      </c>
      <c r="B22" s="11" t="s">
        <v>5</v>
      </c>
      <c r="C22" s="12">
        <f>+C5*1.195</f>
        <v>47075.0383125</v>
      </c>
      <c r="D22" s="12">
        <f>+C5*1.2309</f>
        <v>48489.25912875</v>
      </c>
      <c r="E22" s="12">
        <f>+C5*1.2667</f>
        <v>49899.54061125</v>
      </c>
      <c r="F22" s="12">
        <f>+C5*1.3026</f>
        <v>51313.7614275</v>
      </c>
      <c r="G22" s="12">
        <f>+C5*1.3384</f>
        <v>52724.042910000004</v>
      </c>
      <c r="H22" s="12">
        <f>C5*1.3564</f>
        <v>53433.122985</v>
      </c>
      <c r="I22" s="12">
        <f>+C5*1.3743</f>
        <v>54138.26372625001</v>
      </c>
      <c r="J22" s="14"/>
    </row>
    <row r="23" spans="1:10" ht="12.75">
      <c r="A23" s="4"/>
      <c r="B23" t="s">
        <v>6</v>
      </c>
      <c r="C23" s="8">
        <f>C4*1.2275</f>
        <v>53372.33148202003</v>
      </c>
      <c r="D23" s="8">
        <f>C4*1.2643</f>
        <v>54972.41441361949</v>
      </c>
      <c r="E23" s="8">
        <f>C4*1.3012</f>
        <v>56576.845396663506</v>
      </c>
      <c r="F23" s="8">
        <f>C4*1.338</f>
        <v>58176.92832826298</v>
      </c>
      <c r="G23" s="8">
        <f>C4*1.3748</f>
        <v>59777.01125986243</v>
      </c>
      <c r="H23" s="8">
        <f>C4*1.3932</f>
        <v>60577.052725662164</v>
      </c>
      <c r="I23" s="8">
        <f>C4*1.4116</f>
        <v>61377.09419146189</v>
      </c>
      <c r="J23" s="14"/>
    </row>
    <row r="24" spans="1:10" s="13" customFormat="1" ht="12.75">
      <c r="A24" s="11">
        <v>8</v>
      </c>
      <c r="B24" s="11" t="s">
        <v>5</v>
      </c>
      <c r="C24" s="12">
        <f>+C5*1.2275</f>
        <v>48355.32178125</v>
      </c>
      <c r="D24" s="12">
        <f>+C5*1.2643</f>
        <v>49804.99660125</v>
      </c>
      <c r="E24" s="12">
        <f>+C5*1.3012</f>
        <v>51258.610755</v>
      </c>
      <c r="F24" s="12">
        <f>+C5*1.338</f>
        <v>52708.285575</v>
      </c>
      <c r="G24" s="12">
        <f>+C5*1.3748</f>
        <v>54157.960395</v>
      </c>
      <c r="H24" s="12">
        <f>C5*1.3932</f>
        <v>54882.797805</v>
      </c>
      <c r="I24" s="12">
        <f>+C5*1.4116</f>
        <v>55607.635215</v>
      </c>
      <c r="J24" s="14"/>
    </row>
    <row r="25" spans="1:10" ht="12.75">
      <c r="A25" s="4"/>
      <c r="B25" t="s">
        <v>6</v>
      </c>
      <c r="C25" s="8">
        <f>C4*1.26</f>
        <v>54785.44820150325</v>
      </c>
      <c r="D25" s="8">
        <f>C4*1.2978</f>
        <v>56429.011647548345</v>
      </c>
      <c r="E25" s="8">
        <f>C4*1.3356</f>
        <v>58072.57509359344</v>
      </c>
      <c r="F25" s="8">
        <f>C4*1.3734</f>
        <v>59716.13853963854</v>
      </c>
      <c r="G25" s="8">
        <f>C4*1.4112</f>
        <v>61359.70198568364</v>
      </c>
      <c r="H25" s="8">
        <f>C4*1.4301</f>
        <v>62181.48370870618</v>
      </c>
      <c r="I25" s="8">
        <f>C4*1.449</f>
        <v>63003.26543172874</v>
      </c>
      <c r="J25" s="14"/>
    </row>
    <row r="26" spans="1:10" s="13" customFormat="1" ht="12.75">
      <c r="A26" s="11">
        <v>9</v>
      </c>
      <c r="B26" s="11" t="s">
        <v>5</v>
      </c>
      <c r="C26" s="12">
        <f>+C5*1.26</f>
        <v>49635.60525</v>
      </c>
      <c r="D26" s="12">
        <f>+C5*1.2978</f>
        <v>51124.673407500006</v>
      </c>
      <c r="E26" s="12">
        <f>+C5*1.3356</f>
        <v>52613.741565</v>
      </c>
      <c r="F26" s="12">
        <f>+C5*1.3734</f>
        <v>54102.8097225</v>
      </c>
      <c r="G26" s="12">
        <f>+C5*1.4112</f>
        <v>55591.87788</v>
      </c>
      <c r="H26" s="12">
        <f>C5*1.4301</f>
        <v>56336.41195875</v>
      </c>
      <c r="I26" s="12">
        <f>+C5*1.449</f>
        <v>57080.946037500005</v>
      </c>
      <c r="J26" s="14"/>
    </row>
    <row r="27" spans="1:10" ht="12.75">
      <c r="A27" s="4"/>
      <c r="B27" t="s">
        <v>6</v>
      </c>
      <c r="C27" s="8">
        <f>C4*1.2925</f>
        <v>56198.564920986464</v>
      </c>
      <c r="D27" s="8">
        <f>C4*1.3313</f>
        <v>57885.6088814772</v>
      </c>
      <c r="E27" s="8">
        <f>C4*1.3701</f>
        <v>59572.65284196794</v>
      </c>
      <c r="F27" s="8">
        <f>C4*1.4088</f>
        <v>61255.34875101411</v>
      </c>
      <c r="G27" s="8">
        <f>C4*1.4476</f>
        <v>62942.39271150484</v>
      </c>
      <c r="H27" s="8">
        <f>C4*1.467</f>
        <v>63785.914691750215</v>
      </c>
      <c r="I27" s="8">
        <f>C4*1.4864</f>
        <v>64629.43667199557</v>
      </c>
      <c r="J27" s="14"/>
    </row>
    <row r="28" spans="1:10" s="13" customFormat="1" ht="12.75">
      <c r="A28" s="11">
        <v>10</v>
      </c>
      <c r="B28" s="11" t="s">
        <v>5</v>
      </c>
      <c r="C28" s="12">
        <f>+C5*1.2925</f>
        <v>50915.88871875</v>
      </c>
      <c r="D28" s="12">
        <f>+C5*1.3313</f>
        <v>52444.350213749996</v>
      </c>
      <c r="E28" s="12">
        <f>+C5*1.3701</f>
        <v>53972.81170875001</v>
      </c>
      <c r="F28" s="12">
        <f>+C5*1.4088</f>
        <v>55497.33387</v>
      </c>
      <c r="G28" s="12">
        <f>+C5*1.4476</f>
        <v>57025.795365000005</v>
      </c>
      <c r="H28" s="12">
        <f>C5*1.467</f>
        <v>57790.0261125</v>
      </c>
      <c r="I28" s="12">
        <f>+C5*1.4864</f>
        <v>58554.25686</v>
      </c>
      <c r="J28" s="14"/>
    </row>
    <row r="29" spans="1:10" ht="12.75">
      <c r="A29" s="4"/>
      <c r="B29" t="s">
        <v>6</v>
      </c>
      <c r="C29" s="8">
        <f>C4*1.325</f>
        <v>57611.68164046968</v>
      </c>
      <c r="D29" s="8">
        <f>C4*1.3648</f>
        <v>59342.20611540606</v>
      </c>
      <c r="E29" s="8">
        <f>C4*1.4045</f>
        <v>61068.38253889787</v>
      </c>
      <c r="F29" s="8">
        <f>C4*1.4443</f>
        <v>62798.907013834236</v>
      </c>
      <c r="G29" s="8">
        <f>C4*1.484</f>
        <v>64525.083437326044</v>
      </c>
      <c r="H29" s="8">
        <f>C4*1.5039</f>
        <v>65390.34567479423</v>
      </c>
      <c r="I29" s="8">
        <f>C4*1.5238</f>
        <v>66255.60791226242</v>
      </c>
      <c r="J29" s="14"/>
    </row>
    <row r="30" spans="1:10" s="13" customFormat="1" ht="12.75">
      <c r="A30" s="11">
        <v>11</v>
      </c>
      <c r="B30" s="11" t="s">
        <v>5</v>
      </c>
      <c r="C30" s="12">
        <f>+C5*1.325</f>
        <v>52196.1721875</v>
      </c>
      <c r="D30" s="12">
        <f>+C5*1.3648</f>
        <v>53764.02702</v>
      </c>
      <c r="E30" s="12">
        <f>+C5*1.4045</f>
        <v>55327.94251875</v>
      </c>
      <c r="F30" s="12">
        <f>+C5*1.4443</f>
        <v>56895.797351249996</v>
      </c>
      <c r="G30" s="12">
        <f>+C5*1.484</f>
        <v>58459.71285</v>
      </c>
      <c r="H30" s="12">
        <f>C5*1.5039</f>
        <v>59243.640266250004</v>
      </c>
      <c r="I30" s="12">
        <f>+C5*1.5238</f>
        <v>60027.567682500005</v>
      </c>
      <c r="J30" s="14"/>
    </row>
    <row r="31" spans="1:10" ht="12.75">
      <c r="A31" s="4"/>
      <c r="B31" t="s">
        <v>6</v>
      </c>
      <c r="C31" s="8">
        <f>C4*1.3575</f>
        <v>59024.7983599529</v>
      </c>
      <c r="D31" s="8">
        <f>C4*1.3982</f>
        <v>60794.45529789035</v>
      </c>
      <c r="E31" s="8">
        <f>C4*1.439</f>
        <v>62568.46028727236</v>
      </c>
      <c r="F31" s="8">
        <f>C4*1.4797</f>
        <v>64338.117225209804</v>
      </c>
      <c r="G31" s="8">
        <f>C4*1.5204</f>
        <v>66107.77416314725</v>
      </c>
      <c r="H31" s="8">
        <f>C4*1.5408</f>
        <v>66994.77665783826</v>
      </c>
      <c r="I31" s="8">
        <f>C4*1.5611</f>
        <v>67877.4311010847</v>
      </c>
      <c r="J31" s="14"/>
    </row>
    <row r="32" spans="1:10" s="13" customFormat="1" ht="12.75">
      <c r="A32" s="11">
        <v>12</v>
      </c>
      <c r="B32" s="11" t="s">
        <v>5</v>
      </c>
      <c r="C32" s="12">
        <f>+C5*1.3575</f>
        <v>53476.45565625</v>
      </c>
      <c r="D32" s="12">
        <f>+C5*1.3982</f>
        <v>55079.764492500006</v>
      </c>
      <c r="E32" s="12">
        <f>+C5*1.439</f>
        <v>56687.012662500005</v>
      </c>
      <c r="F32" s="12">
        <f>+C5*1.4797</f>
        <v>58290.32149875</v>
      </c>
      <c r="G32" s="12">
        <f>+C5*1.5204</f>
        <v>59893.630335</v>
      </c>
      <c r="H32" s="12">
        <f>C5*1.5408</f>
        <v>60697.25442</v>
      </c>
      <c r="I32" s="12">
        <f>+C5*1.5611</f>
        <v>61496.93917125</v>
      </c>
      <c r="J32" s="14"/>
    </row>
    <row r="33" spans="1:10" ht="12.75">
      <c r="A33" s="4"/>
      <c r="B33" t="s">
        <v>6</v>
      </c>
      <c r="C33" s="8">
        <f>C4*1.39</f>
        <v>60437.91507943612</v>
      </c>
      <c r="D33" s="8">
        <f>C4*1.4317</f>
        <v>62251.05253181921</v>
      </c>
      <c r="E33" s="8">
        <f>C4*1.4734</f>
        <v>64064.18998420229</v>
      </c>
      <c r="F33" s="8">
        <f>C4*1.5151</f>
        <v>65877.32743658537</v>
      </c>
      <c r="G33" s="8">
        <f>C4*1.5568</f>
        <v>67690.46488896846</v>
      </c>
      <c r="H33" s="8">
        <f>C4*1.5777</f>
        <v>68599.20764088229</v>
      </c>
      <c r="I33" s="8">
        <f>C4*1.5985</f>
        <v>69503.60234135154</v>
      </c>
      <c r="J33" s="14"/>
    </row>
    <row r="34" spans="1:10" s="13" customFormat="1" ht="12.75">
      <c r="A34" s="11">
        <v>13</v>
      </c>
      <c r="B34" s="11" t="s">
        <v>5</v>
      </c>
      <c r="C34" s="12">
        <f>+C5*1.39</f>
        <v>54756.739125</v>
      </c>
      <c r="D34" s="12">
        <f>+C5*1.4317</f>
        <v>56399.44129875</v>
      </c>
      <c r="E34" s="12">
        <f>+C5*1.4734</f>
        <v>58042.14347250001</v>
      </c>
      <c r="F34" s="12">
        <f>+C5*1.5151</f>
        <v>59684.845646249996</v>
      </c>
      <c r="G34" s="12">
        <f>+C5*1.5568</f>
        <v>61327.54782</v>
      </c>
      <c r="H34" s="12">
        <f>C5*1.5777</f>
        <v>62150.868573750005</v>
      </c>
      <c r="I34" s="12">
        <f>+C5*1.5985</f>
        <v>62970.24999375</v>
      </c>
      <c r="J34" s="14"/>
    </row>
    <row r="35" spans="1:10" ht="12.75">
      <c r="A35" s="4"/>
      <c r="B35" t="s">
        <v>6</v>
      </c>
      <c r="C35" s="8">
        <f>C4*1.4225</f>
        <v>61851.03179891934</v>
      </c>
      <c r="D35" s="8">
        <f>C4*1.4652</f>
        <v>63707.649765748065</v>
      </c>
      <c r="E35" s="8">
        <f>C4*1.5079</f>
        <v>65564.26773257679</v>
      </c>
      <c r="F35" s="8">
        <f>C4*1.5505</f>
        <v>67416.53764796094</v>
      </c>
      <c r="G35" s="8">
        <f>C4*1.5932</f>
        <v>69273.15561478966</v>
      </c>
      <c r="H35" s="8">
        <f>C4*1.6146</f>
        <v>70203.63862392631</v>
      </c>
      <c r="I35" s="8">
        <f>C4*1.6359</f>
        <v>71129.77358161838</v>
      </c>
      <c r="J35" s="14"/>
    </row>
    <row r="36" spans="1:10" s="13" customFormat="1" ht="12.75">
      <c r="A36" s="11">
        <v>14</v>
      </c>
      <c r="B36" s="11" t="s">
        <v>5</v>
      </c>
      <c r="C36" s="12">
        <f>+C5*1.4225</f>
        <v>56037.02259375001</v>
      </c>
      <c r="D36" s="12">
        <f>+C5*1.4652</f>
        <v>57719.118105</v>
      </c>
      <c r="E36" s="12">
        <f>+C5*1.5079</f>
        <v>59401.21361625</v>
      </c>
      <c r="F36" s="12">
        <f>+C5*1.5505</f>
        <v>61079.369793750004</v>
      </c>
      <c r="G36" s="12">
        <f>+C5*1.5932</f>
        <v>62761.465305</v>
      </c>
      <c r="H36" s="12">
        <f>C5*1.6146</f>
        <v>63604.482727500006</v>
      </c>
      <c r="I36" s="12">
        <f>+C5*1.6359</f>
        <v>64443.56081625</v>
      </c>
      <c r="J36" s="14"/>
    </row>
    <row r="37" spans="1:10" ht="12.75">
      <c r="A37" s="4"/>
      <c r="B37" t="s">
        <v>6</v>
      </c>
      <c r="C37" s="8">
        <f>C4*1.455</f>
        <v>63264.148518402566</v>
      </c>
      <c r="D37" s="8">
        <f>C4*1.4987</f>
        <v>65164.246999676914</v>
      </c>
      <c r="E37" s="8">
        <f>C4*1.5423</f>
        <v>67059.99742950671</v>
      </c>
      <c r="F37" s="8">
        <f>C4*1.586</f>
        <v>68960.09591078108</v>
      </c>
      <c r="G37" s="8">
        <f>C4*1.6296</f>
        <v>70855.84634061086</v>
      </c>
      <c r="H37" s="8">
        <f>C4*1.6515</f>
        <v>71808.06960697033</v>
      </c>
      <c r="I37" s="8">
        <f>C4*1.6733</f>
        <v>72755.94482188522</v>
      </c>
      <c r="J37" s="14"/>
    </row>
    <row r="38" spans="1:10" s="13" customFormat="1" ht="12.75">
      <c r="A38" s="11">
        <v>15</v>
      </c>
      <c r="B38" s="11" t="s">
        <v>5</v>
      </c>
      <c r="C38" s="12">
        <f>+C5*1.455</f>
        <v>57317.30606250001</v>
      </c>
      <c r="D38" s="12">
        <f>+C5*1.4987</f>
        <v>59038.79491125</v>
      </c>
      <c r="E38" s="12">
        <f>+C5*1.5423</f>
        <v>60756.344426250005</v>
      </c>
      <c r="F38" s="12">
        <f>+C5*1.586</f>
        <v>62477.833275000005</v>
      </c>
      <c r="G38" s="12">
        <f>+C5*1.6296</f>
        <v>64195.38279</v>
      </c>
      <c r="H38" s="12">
        <f>C5*1.6515</f>
        <v>65058.09688125</v>
      </c>
      <c r="I38" s="12">
        <f>+C5*1.6733</f>
        <v>65916.87163875</v>
      </c>
      <c r="J38" s="14"/>
    </row>
    <row r="39" spans="1:10" ht="12.75">
      <c r="A39" s="4"/>
      <c r="B39" t="s">
        <v>6</v>
      </c>
      <c r="C39" s="8">
        <f>C4*1.4875</f>
        <v>64677.26523788578</v>
      </c>
      <c r="D39" s="8">
        <f>C4*1.5322</f>
        <v>66620.84423360578</v>
      </c>
      <c r="E39" s="8">
        <f>C4*1.5768</f>
        <v>68560.07517788121</v>
      </c>
      <c r="F39" s="8">
        <f>C4*1.6214</f>
        <v>70499.30612215663</v>
      </c>
      <c r="G39" s="8">
        <f>C4*1.666</f>
        <v>72438.53706643207</v>
      </c>
      <c r="H39" s="8">
        <f>C4*1.6884</f>
        <v>73412.50059001434</v>
      </c>
      <c r="I39" s="8">
        <f>C4*1.7107</f>
        <v>74382.11606215207</v>
      </c>
      <c r="J39" s="14"/>
    </row>
    <row r="40" spans="1:10" s="13" customFormat="1" ht="12.75">
      <c r="A40" s="11">
        <v>16</v>
      </c>
      <c r="B40" s="11" t="s">
        <v>5</v>
      </c>
      <c r="C40" s="12">
        <f>C5*1.4875</f>
        <v>58597.58953125001</v>
      </c>
      <c r="D40" s="12">
        <f>C5*1.5322</f>
        <v>60358.471717500004</v>
      </c>
      <c r="E40" s="12">
        <f>C5*1.5768</f>
        <v>62115.41457</v>
      </c>
      <c r="F40" s="12">
        <f>C5*1.6214</f>
        <v>63872.3574225</v>
      </c>
      <c r="G40" s="12">
        <f>C5*1.666</f>
        <v>65629.300275</v>
      </c>
      <c r="H40" s="12">
        <f>C5*1.6884</f>
        <v>66511.711035</v>
      </c>
      <c r="I40" s="12">
        <f>C5*1.7107</f>
        <v>67390.18246125</v>
      </c>
      <c r="J40" s="14"/>
    </row>
    <row r="41" spans="1:10" ht="12.75">
      <c r="A41" s="15"/>
      <c r="B41" s="16" t="s">
        <v>6</v>
      </c>
      <c r="C41" s="17">
        <f>C4*1.52</f>
        <v>66090.381957369</v>
      </c>
      <c r="D41" s="17">
        <f>C4*1.5657</f>
        <v>68077.44146753463</v>
      </c>
      <c r="E41" s="17">
        <f>C4*1.6112</f>
        <v>70055.80487481113</v>
      </c>
      <c r="F41" s="17">
        <f>C4*1.6568</f>
        <v>72038.51633353221</v>
      </c>
      <c r="G41" s="17">
        <f>C4*1.7024</f>
        <v>74021.22779225327</v>
      </c>
      <c r="H41" s="17">
        <f>C4*1.7253</f>
        <v>75016.93157305838</v>
      </c>
      <c r="I41" s="17">
        <f>C4*1.7481</f>
        <v>76008.2873024189</v>
      </c>
      <c r="J41" s="14"/>
    </row>
    <row r="42" spans="1:10" s="13" customFormat="1" ht="12.75">
      <c r="A42" s="11">
        <v>17</v>
      </c>
      <c r="B42" s="11" t="s">
        <v>5</v>
      </c>
      <c r="C42" s="12">
        <f>C5*1.52</f>
        <v>59877.873</v>
      </c>
      <c r="D42" s="12">
        <f>C5*1.5657</f>
        <v>61678.14852375001</v>
      </c>
      <c r="E42" s="12">
        <f>C5*1.6112</f>
        <v>63470.54538</v>
      </c>
      <c r="F42" s="12">
        <f>C5*1.6568</f>
        <v>65266.881570000005</v>
      </c>
      <c r="G42" s="12">
        <f>C5*1.7024</f>
        <v>67063.21776</v>
      </c>
      <c r="H42" s="12">
        <f>C5*1.7253</f>
        <v>67965.32518875001</v>
      </c>
      <c r="I42" s="12">
        <f>C5*1.7481</f>
        <v>68863.49328375001</v>
      </c>
      <c r="J42" s="14"/>
    </row>
    <row r="43" spans="1:10" ht="12.75">
      <c r="A43" s="15"/>
      <c r="B43" s="18" t="s">
        <v>6</v>
      </c>
      <c r="C43" s="17">
        <f>C4*1.5525</f>
        <v>67503.49867685222</v>
      </c>
      <c r="D43" s="17">
        <f>C4*1.5992</f>
        <v>69534.03870146349</v>
      </c>
      <c r="E43" s="17">
        <f>C4*1.6457</f>
        <v>71555.88262318562</v>
      </c>
      <c r="F43" s="17">
        <f>C4*1.6922</f>
        <v>73577.72654490777</v>
      </c>
      <c r="G43" s="17">
        <f>C4*1.7388</f>
        <v>75603.91851807448</v>
      </c>
      <c r="H43" s="17">
        <f>C4*1.7622</f>
        <v>76621.3625561024</v>
      </c>
      <c r="I43" s="17">
        <f>C4*1.7855</f>
        <v>77634.45854268575</v>
      </c>
      <c r="J43" s="14"/>
    </row>
    <row r="44" spans="1:10" s="13" customFormat="1" ht="12.75">
      <c r="A44" s="11">
        <v>18</v>
      </c>
      <c r="B44" s="11" t="s">
        <v>5</v>
      </c>
      <c r="C44" s="12">
        <f>C5*1.5525</f>
        <v>61158.15646875</v>
      </c>
      <c r="D44" s="12">
        <f>C5*1.5992</f>
        <v>62997.82533</v>
      </c>
      <c r="E44" s="12">
        <f>C5*1.6457</f>
        <v>64829.61552375</v>
      </c>
      <c r="F44" s="12">
        <f>C5*1.6922</f>
        <v>66661.4057175</v>
      </c>
      <c r="G44" s="12">
        <f>C5*1.7388</f>
        <v>68497.135245</v>
      </c>
      <c r="H44" s="12">
        <f>C5*1.7622</f>
        <v>69418.9393425</v>
      </c>
      <c r="I44" s="12">
        <f>C5*1.7855</f>
        <v>70336.80410625001</v>
      </c>
      <c r="J44" s="14"/>
    </row>
    <row r="45" spans="1:10" ht="12.75">
      <c r="A45" s="16"/>
      <c r="B45" s="19" t="s">
        <v>6</v>
      </c>
      <c r="C45" s="17">
        <f>C4*1.585</f>
        <v>68916.61539633543</v>
      </c>
      <c r="D45" s="17">
        <f>C4*1.6327</f>
        <v>70990.63593539235</v>
      </c>
      <c r="E45" s="17">
        <f>C4*1.6801</f>
        <v>73051.61232011556</v>
      </c>
      <c r="F45" s="17">
        <f>C4*1.7276</f>
        <v>75116.93675628334</v>
      </c>
      <c r="G45" s="17">
        <f>C4*1.7752</f>
        <v>77186.60924389568</v>
      </c>
      <c r="H45" s="17">
        <f>C4*1.7991</f>
        <v>78225.79353914641</v>
      </c>
      <c r="I45" s="17">
        <f>C4*1.8229</f>
        <v>79260.6297829526</v>
      </c>
      <c r="J45" s="14"/>
    </row>
    <row r="46" spans="1:9" ht="12.75">
      <c r="A46" s="11">
        <v>19</v>
      </c>
      <c r="B46" s="11" t="s">
        <v>5</v>
      </c>
      <c r="C46" s="12">
        <f>C5*1.585</f>
        <v>62438.4399375</v>
      </c>
      <c r="D46" s="12">
        <f>C5*1.6327</f>
        <v>64317.502136250005</v>
      </c>
      <c r="E46" s="12">
        <f>C5*1.6801</f>
        <v>66184.74633375</v>
      </c>
      <c r="F46" s="12">
        <f>C5*1.7276</f>
        <v>68055.929865</v>
      </c>
      <c r="G46" s="12">
        <f>C5*1.7752</f>
        <v>69931.05273</v>
      </c>
      <c r="H46" s="12">
        <f>C5*1.7991</f>
        <v>70872.55349625</v>
      </c>
      <c r="I46" s="12">
        <f>C5*1.8229</f>
        <v>71810.11492875</v>
      </c>
    </row>
    <row r="47" spans="1:9" ht="12.75">
      <c r="A47" s="16"/>
      <c r="B47" s="19" t="s">
        <v>6</v>
      </c>
      <c r="C47" s="17">
        <f>C4*1.6175</f>
        <v>70329.73211581865</v>
      </c>
      <c r="D47" s="17">
        <f>C4*1.6662</f>
        <v>72447.23316932119</v>
      </c>
      <c r="E47" s="17">
        <f>C4*1.7146</f>
        <v>74551.69006849005</v>
      </c>
      <c r="F47" s="17">
        <f>C4*1.763</f>
        <v>76656.1469676589</v>
      </c>
      <c r="G47" s="17">
        <f>C4*1.8116</f>
        <v>78769.2999697169</v>
      </c>
      <c r="H47" s="17">
        <f>C4*1.836</f>
        <v>79830.22452219044</v>
      </c>
      <c r="I47" s="17">
        <f>C4*1.8603</f>
        <v>80886.80102321944</v>
      </c>
    </row>
    <row r="48" spans="1:9" ht="12.75">
      <c r="A48" s="11">
        <v>20</v>
      </c>
      <c r="B48" s="11" t="s">
        <v>5</v>
      </c>
      <c r="C48" s="12">
        <f>C5*1.6175</f>
        <v>63718.72340625</v>
      </c>
      <c r="D48" s="12">
        <f>C5*1.6662</f>
        <v>65637.1789425</v>
      </c>
      <c r="E48" s="21">
        <f>C5*1.7146</f>
        <v>67543.8164775</v>
      </c>
      <c r="F48" s="12">
        <f>C5*1.763</f>
        <v>69450.4540125</v>
      </c>
      <c r="G48" s="12">
        <f>C5*1.8116</f>
        <v>71364.97021500001</v>
      </c>
      <c r="H48" s="12">
        <f>C5*1.836</f>
        <v>72326.16765</v>
      </c>
      <c r="I48" s="12">
        <f>1.8603*C5</f>
        <v>73283.42575125</v>
      </c>
    </row>
    <row r="52" ht="12.75">
      <c r="E52" t="s">
        <v>11</v>
      </c>
    </row>
  </sheetData>
  <sheetProtection/>
  <printOptions/>
  <pageMargins left="1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spans="1:9" ht="15">
      <c r="A1" s="1"/>
      <c r="B1" s="1"/>
      <c r="C1" s="2" t="s">
        <v>0</v>
      </c>
      <c r="D1" s="2"/>
      <c r="E1" s="2"/>
      <c r="F1" s="2"/>
      <c r="G1" s="1"/>
      <c r="H1" s="1"/>
      <c r="I1" s="1"/>
    </row>
    <row r="2" spans="1:9" ht="15">
      <c r="A2" s="1"/>
      <c r="B2" s="1"/>
      <c r="C2" s="2"/>
      <c r="D2" s="2" t="s">
        <v>14</v>
      </c>
      <c r="E2" s="2"/>
      <c r="F2" s="2"/>
      <c r="G2" s="20" t="s">
        <v>10</v>
      </c>
      <c r="H2" s="20"/>
      <c r="I2" s="20"/>
    </row>
    <row r="3" spans="1:9" ht="15">
      <c r="A3" s="1"/>
      <c r="B3" s="1"/>
      <c r="C3" s="2"/>
      <c r="D3" s="2"/>
      <c r="E3" s="2"/>
      <c r="F3" s="2"/>
      <c r="G3" s="20"/>
      <c r="H3" s="20"/>
      <c r="I3" s="20"/>
    </row>
    <row r="4" spans="1:9" ht="15">
      <c r="A4" s="1"/>
      <c r="B4" s="1"/>
      <c r="C4" s="9">
        <f>C5*1.103753</f>
        <v>43480.5144456375</v>
      </c>
      <c r="D4" s="10" t="s">
        <v>8</v>
      </c>
      <c r="E4" s="1"/>
      <c r="F4" s="1"/>
      <c r="G4" s="1"/>
      <c r="H4" s="1"/>
      <c r="I4" s="1"/>
    </row>
    <row r="5" spans="1:9" ht="15">
      <c r="A5" s="4" t="s">
        <v>1</v>
      </c>
      <c r="B5" s="4"/>
      <c r="C5" s="5">
        <f>('2014-2015'!C5)</f>
        <v>39393.3375</v>
      </c>
      <c r="D5" s="3" t="s">
        <v>7</v>
      </c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6" t="s">
        <v>2</v>
      </c>
      <c r="B7" s="6"/>
      <c r="C7" s="6" t="s">
        <v>3</v>
      </c>
      <c r="D7" s="7">
        <v>8</v>
      </c>
      <c r="E7" s="6">
        <v>16</v>
      </c>
      <c r="F7" s="6" t="s">
        <v>9</v>
      </c>
      <c r="G7" s="6">
        <v>32</v>
      </c>
      <c r="H7" s="6">
        <v>40</v>
      </c>
      <c r="I7" s="6" t="s">
        <v>4</v>
      </c>
    </row>
    <row r="9" spans="2:9" ht="12.75">
      <c r="B9" t="s">
        <v>6</v>
      </c>
      <c r="C9" s="8">
        <f>C4*1</f>
        <v>43480.5144456375</v>
      </c>
      <c r="D9" s="8">
        <f>C4*1.03</f>
        <v>44784.929879006624</v>
      </c>
      <c r="E9" s="8">
        <f>+C4*1.06</f>
        <v>46089.34531237575</v>
      </c>
      <c r="F9" s="8">
        <f>C4*1.09</f>
        <v>47393.760745744876</v>
      </c>
      <c r="G9" s="8">
        <f>C4*1.12</f>
        <v>48698.176179114</v>
      </c>
      <c r="H9" s="8">
        <f>C4*1.135</f>
        <v>49350.383895798564</v>
      </c>
      <c r="I9" s="8">
        <f>C4*1.15</f>
        <v>50002.59161248312</v>
      </c>
    </row>
    <row r="10" spans="1:10" s="13" customFormat="1" ht="12.75">
      <c r="A10" s="11">
        <v>1</v>
      </c>
      <c r="B10" s="11" t="s">
        <v>5</v>
      </c>
      <c r="C10" s="12">
        <f>+C5*1</f>
        <v>39393.3375</v>
      </c>
      <c r="D10" s="12">
        <f>+C5*1.03</f>
        <v>40575.137625</v>
      </c>
      <c r="E10" s="12">
        <f>+C5*1.06</f>
        <v>41756.937750000005</v>
      </c>
      <c r="F10" s="12">
        <f>+C5*1.09</f>
        <v>42938.737875000006</v>
      </c>
      <c r="G10" s="12">
        <f>+C5*1.12</f>
        <v>44120.53800000001</v>
      </c>
      <c r="H10" s="12">
        <f>C5*1.135</f>
        <v>44711.438062500005</v>
      </c>
      <c r="I10" s="12">
        <f>C5*1.15</f>
        <v>45302.338124999995</v>
      </c>
      <c r="J10" s="14"/>
    </row>
    <row r="11" spans="1:10" ht="12.75">
      <c r="A11" s="4"/>
      <c r="B11" t="s">
        <v>6</v>
      </c>
      <c r="C11" s="8">
        <f>C4*1.0325</f>
        <v>44893.631165120714</v>
      </c>
      <c r="D11" s="8">
        <f>C4*1.0635</f>
        <v>46241.52711293547</v>
      </c>
      <c r="E11" s="8">
        <f>C4*1.0945</f>
        <v>47589.42306075024</v>
      </c>
      <c r="F11" s="8">
        <f>C4*1.1254</f>
        <v>48932.97095712044</v>
      </c>
      <c r="G11" s="8">
        <f>C4*1.1564</f>
        <v>50280.86690493521</v>
      </c>
      <c r="H11" s="8">
        <f>C4*1.1719</f>
        <v>50954.81487884258</v>
      </c>
      <c r="I11" s="8">
        <f>C4*1.1874</f>
        <v>51628.76285274997</v>
      </c>
      <c r="J11" s="14"/>
    </row>
    <row r="12" spans="1:10" s="13" customFormat="1" ht="12.75">
      <c r="A12" s="11">
        <v>2</v>
      </c>
      <c r="B12" s="11" t="s">
        <v>5</v>
      </c>
      <c r="C12" s="12">
        <f>C5*1.0325</f>
        <v>40673.62096875</v>
      </c>
      <c r="D12" s="12">
        <f>+C5*1.0635</f>
        <v>41894.81443125</v>
      </c>
      <c r="E12" s="12">
        <f>C5*1.0945</f>
        <v>43116.00789375</v>
      </c>
      <c r="F12" s="12">
        <f>C5*1.1254</f>
        <v>44333.2620225</v>
      </c>
      <c r="G12" s="12">
        <f>C5*1.1564</f>
        <v>45554.455485000006</v>
      </c>
      <c r="H12" s="12">
        <f>C5*1.1719</f>
        <v>46165.05221625</v>
      </c>
      <c r="I12" s="12">
        <f>C5*1.1874</f>
        <v>46775.648947500005</v>
      </c>
      <c r="J12" s="14"/>
    </row>
    <row r="13" spans="1:10" ht="12.75">
      <c r="A13" s="4"/>
      <c r="B13" t="s">
        <v>6</v>
      </c>
      <c r="C13" s="8">
        <f>C4*1.065</f>
        <v>46306.74788460393</v>
      </c>
      <c r="D13" s="8">
        <f>C4*1.097</f>
        <v>47698.12434686434</v>
      </c>
      <c r="E13" s="8">
        <f>C4*1.1289</f>
        <v>49085.152757680175</v>
      </c>
      <c r="F13" s="8">
        <f>C4*1.1609</f>
        <v>50476.529219940574</v>
      </c>
      <c r="G13" s="8">
        <f>C4*1.1928</f>
        <v>51863.55763075641</v>
      </c>
      <c r="H13" s="8">
        <f>C4*1.2088</f>
        <v>52559.245861886615</v>
      </c>
      <c r="I13" s="8">
        <f>C4*1.2248</f>
        <v>53254.93409301681</v>
      </c>
      <c r="J13" s="14"/>
    </row>
    <row r="14" spans="1:10" s="13" customFormat="1" ht="12.75">
      <c r="A14" s="11">
        <v>3</v>
      </c>
      <c r="B14" s="11" t="s">
        <v>5</v>
      </c>
      <c r="C14" s="12">
        <f>+C5*1.065</f>
        <v>41953.9044375</v>
      </c>
      <c r="D14" s="12">
        <f>+C5*1.097</f>
        <v>43214.4912375</v>
      </c>
      <c r="E14" s="12">
        <f>+C5*1.1289</f>
        <v>44471.13870375</v>
      </c>
      <c r="F14" s="12">
        <f>+C5*1.1609</f>
        <v>45731.72550375</v>
      </c>
      <c r="G14" s="12">
        <f>+C5*1.1928</f>
        <v>46988.372970000004</v>
      </c>
      <c r="H14" s="12">
        <f>C5*1.2088</f>
        <v>47618.666370000006</v>
      </c>
      <c r="I14" s="12">
        <f>+C5*1.2248</f>
        <v>48248.95977000001</v>
      </c>
      <c r="J14" s="14"/>
    </row>
    <row r="15" spans="1:10" ht="12.75">
      <c r="A15" s="4"/>
      <c r="B15" t="s">
        <v>6</v>
      </c>
      <c r="C15" s="8">
        <f>C4*1.0975</f>
        <v>47719.86460408715</v>
      </c>
      <c r="D15" s="8">
        <f>C4*1.1304</f>
        <v>49150.37352934863</v>
      </c>
      <c r="E15" s="8">
        <f>C4*1.1634</f>
        <v>50585.230506054664</v>
      </c>
      <c r="F15" s="8">
        <f>C4*1.1963</f>
        <v>52015.739431316135</v>
      </c>
      <c r="G15" s="8">
        <f>C4*1.2295</f>
        <v>53459.292510911306</v>
      </c>
      <c r="H15" s="8">
        <f>C4*1.2476</f>
        <v>54246.289822377345</v>
      </c>
      <c r="I15" s="8">
        <f>C4*1.2621</f>
        <v>54876.75728183908</v>
      </c>
      <c r="J15" s="14"/>
    </row>
    <row r="16" spans="1:10" s="13" customFormat="1" ht="12.75">
      <c r="A16" s="11">
        <v>4</v>
      </c>
      <c r="B16" s="11" t="s">
        <v>5</v>
      </c>
      <c r="C16" s="12">
        <f>+C5*1.0975</f>
        <v>43234.18790625</v>
      </c>
      <c r="D16" s="12">
        <f>+C5*1.1304</f>
        <v>44530.22871</v>
      </c>
      <c r="E16" s="12">
        <f>C5*1.1634</f>
        <v>45830.2088475</v>
      </c>
      <c r="F16" s="12">
        <f>+C5*1.1963</f>
        <v>47126.24965125</v>
      </c>
      <c r="G16" s="12">
        <f>+C5*1.2295</f>
        <v>48434.108456250004</v>
      </c>
      <c r="H16" s="12">
        <f>C5*1.2476</f>
        <v>49147.127865</v>
      </c>
      <c r="I16" s="12">
        <f>+C5*1.2621</f>
        <v>49718.331258750004</v>
      </c>
      <c r="J16" s="14"/>
    </row>
    <row r="17" spans="1:10" ht="12.75">
      <c r="A17" s="4"/>
      <c r="B17" t="s">
        <v>6</v>
      </c>
      <c r="C17" s="8">
        <f>C4*1.13</f>
        <v>49132.98132357037</v>
      </c>
      <c r="D17" s="8">
        <f>C4*1.1639</f>
        <v>50606.97076327748</v>
      </c>
      <c r="E17" s="8">
        <f>C4*1.1978</f>
        <v>52080.96020298459</v>
      </c>
      <c r="F17" s="8">
        <f>C4*1.2317</f>
        <v>53554.94964269171</v>
      </c>
      <c r="G17" s="8">
        <f>C4*1.2656</f>
        <v>55028.93908239882</v>
      </c>
      <c r="H17" s="8">
        <f>C4*1.2826</f>
        <v>55768.10782797465</v>
      </c>
      <c r="I17" s="8">
        <f>C4*1.2995</f>
        <v>56502.92852210593</v>
      </c>
      <c r="J17" s="14"/>
    </row>
    <row r="18" spans="1:10" s="13" customFormat="1" ht="12.75">
      <c r="A18" s="11">
        <v>5</v>
      </c>
      <c r="B18" s="11" t="s">
        <v>5</v>
      </c>
      <c r="C18" s="12">
        <f>+C5*1.13</f>
        <v>44514.471375</v>
      </c>
      <c r="D18" s="12">
        <f>+C5*1.1639</f>
        <v>45849.90551625</v>
      </c>
      <c r="E18" s="12">
        <f>+C5*1.1978</f>
        <v>47185.3396575</v>
      </c>
      <c r="F18" s="12">
        <f>+C5*1.2317</f>
        <v>48520.77379875</v>
      </c>
      <c r="G18" s="12">
        <f>+C5*1.2656</f>
        <v>49856.20794000001</v>
      </c>
      <c r="H18" s="12">
        <f>C5*1.2826</f>
        <v>50525.8946775</v>
      </c>
      <c r="I18" s="12">
        <f>+C5*1.2995</f>
        <v>51191.64208125001</v>
      </c>
      <c r="J18" s="14"/>
    </row>
    <row r="19" spans="1:10" ht="12.75">
      <c r="A19" s="4"/>
      <c r="B19" t="s">
        <v>6</v>
      </c>
      <c r="C19" s="8">
        <f>C4*1.1625</f>
        <v>50546.09804305359</v>
      </c>
      <c r="D19" s="8">
        <f>C4*1.1974</f>
        <v>52063.567997206344</v>
      </c>
      <c r="E19" s="8">
        <f>C4*1.2323</f>
        <v>53581.03795135909</v>
      </c>
      <c r="F19" s="8">
        <f>C4*1.2671</f>
        <v>55094.15985406727</v>
      </c>
      <c r="G19" s="8">
        <f>C4*1.302</f>
        <v>56611.62980822002</v>
      </c>
      <c r="H19" s="8">
        <f>C4*1.3195</f>
        <v>57372.538811018676</v>
      </c>
      <c r="I19" s="8">
        <f>C4*1.3369</f>
        <v>58129.09976237277</v>
      </c>
      <c r="J19" s="14"/>
    </row>
    <row r="20" spans="1:10" s="13" customFormat="1" ht="12.75">
      <c r="A20" s="11">
        <v>6</v>
      </c>
      <c r="B20" s="11" t="s">
        <v>5</v>
      </c>
      <c r="C20" s="12">
        <f>+C5*1.1625</f>
        <v>45794.75484375001</v>
      </c>
      <c r="D20" s="12">
        <f>+C5*1.1974</f>
        <v>47169.582322500006</v>
      </c>
      <c r="E20" s="12">
        <f>+C5*1.2323</f>
        <v>48544.409801249996</v>
      </c>
      <c r="F20" s="12">
        <f>+C5*1.2671</f>
        <v>49915.29794625</v>
      </c>
      <c r="G20" s="12">
        <f>+C5*1.302</f>
        <v>51290.125425000006</v>
      </c>
      <c r="H20" s="12">
        <f>C5*1.3195</f>
        <v>51979.50883125</v>
      </c>
      <c r="I20" s="12">
        <f>+C5*1.3369</f>
        <v>52664.95290375</v>
      </c>
      <c r="J20" s="14"/>
    </row>
    <row r="21" spans="1:10" ht="12.75">
      <c r="A21" s="4"/>
      <c r="B21" t="s">
        <v>6</v>
      </c>
      <c r="C21" s="8">
        <f>C4*1.195</f>
        <v>51959.214762536816</v>
      </c>
      <c r="D21" s="8">
        <f>C4*1.2309</f>
        <v>53520.1652311352</v>
      </c>
      <c r="E21" s="8">
        <f>C4*1.2667</f>
        <v>55076.76764828902</v>
      </c>
      <c r="F21" s="8">
        <f>C4*1.3026</f>
        <v>56637.7181168874</v>
      </c>
      <c r="G21" s="8">
        <f>C4*1.3384</f>
        <v>58194.32053404123</v>
      </c>
      <c r="H21" s="8">
        <f>C4*1.3564</f>
        <v>58976.96979406271</v>
      </c>
      <c r="I21" s="8">
        <f>C4*1.3743</f>
        <v>59755.271002639616</v>
      </c>
      <c r="J21" s="14"/>
    </row>
    <row r="22" spans="1:10" s="13" customFormat="1" ht="12.75">
      <c r="A22" s="11">
        <v>7</v>
      </c>
      <c r="B22" s="11" t="s">
        <v>5</v>
      </c>
      <c r="C22" s="12">
        <f>+C5*1.195</f>
        <v>47075.0383125</v>
      </c>
      <c r="D22" s="12">
        <f>+C5*1.2309</f>
        <v>48489.25912875</v>
      </c>
      <c r="E22" s="12">
        <f>+C5*1.2667</f>
        <v>49899.54061125</v>
      </c>
      <c r="F22" s="12">
        <f>+C5*1.3026</f>
        <v>51313.7614275</v>
      </c>
      <c r="G22" s="12">
        <f>+C5*1.3384</f>
        <v>52724.042910000004</v>
      </c>
      <c r="H22" s="12">
        <f>C5*1.3564</f>
        <v>53433.122985</v>
      </c>
      <c r="I22" s="12">
        <f>+C5*1.3743</f>
        <v>54138.26372625001</v>
      </c>
      <c r="J22" s="14"/>
    </row>
    <row r="23" spans="1:10" ht="12.75">
      <c r="A23" s="4"/>
      <c r="B23" t="s">
        <v>6</v>
      </c>
      <c r="C23" s="8">
        <f>C4*1.2275</f>
        <v>53372.33148202003</v>
      </c>
      <c r="D23" s="8">
        <f>C4*1.2643</f>
        <v>54972.41441361949</v>
      </c>
      <c r="E23" s="8">
        <f>C4*1.3012</f>
        <v>56576.845396663506</v>
      </c>
      <c r="F23" s="8">
        <f>C4*1.338</f>
        <v>58176.92832826298</v>
      </c>
      <c r="G23" s="8">
        <f>C4*1.3748</f>
        <v>59777.01125986243</v>
      </c>
      <c r="H23" s="8">
        <f>C4*1.3932</f>
        <v>60577.052725662164</v>
      </c>
      <c r="I23" s="8">
        <f>C4*1.4116</f>
        <v>61377.09419146189</v>
      </c>
      <c r="J23" s="14"/>
    </row>
    <row r="24" spans="1:10" s="13" customFormat="1" ht="12.75">
      <c r="A24" s="11">
        <v>8</v>
      </c>
      <c r="B24" s="11" t="s">
        <v>5</v>
      </c>
      <c r="C24" s="12">
        <f>+C5*1.2275</f>
        <v>48355.32178125</v>
      </c>
      <c r="D24" s="12">
        <f>+C5*1.2643</f>
        <v>49804.99660125</v>
      </c>
      <c r="E24" s="12">
        <f>+C5*1.3012</f>
        <v>51258.610755</v>
      </c>
      <c r="F24" s="12">
        <f>+C5*1.338</f>
        <v>52708.285575</v>
      </c>
      <c r="G24" s="12">
        <f>+C5*1.3748</f>
        <v>54157.960395</v>
      </c>
      <c r="H24" s="12">
        <f>C5*1.3932</f>
        <v>54882.797805</v>
      </c>
      <c r="I24" s="12">
        <f>+C5*1.4116</f>
        <v>55607.635215</v>
      </c>
      <c r="J24" s="14"/>
    </row>
    <row r="25" spans="1:10" ht="12.75">
      <c r="A25" s="4"/>
      <c r="B25" t="s">
        <v>6</v>
      </c>
      <c r="C25" s="8">
        <f>C4*1.26</f>
        <v>54785.44820150325</v>
      </c>
      <c r="D25" s="8">
        <f>C4*1.2978</f>
        <v>56429.011647548345</v>
      </c>
      <c r="E25" s="8">
        <f>C4*1.3356</f>
        <v>58072.57509359344</v>
      </c>
      <c r="F25" s="8">
        <f>C4*1.3734</f>
        <v>59716.13853963854</v>
      </c>
      <c r="G25" s="8">
        <f>C4*1.4112</f>
        <v>61359.70198568364</v>
      </c>
      <c r="H25" s="8">
        <f>C4*1.4301</f>
        <v>62181.48370870618</v>
      </c>
      <c r="I25" s="8">
        <f>C4*1.449</f>
        <v>63003.26543172874</v>
      </c>
      <c r="J25" s="14"/>
    </row>
    <row r="26" spans="1:10" s="13" customFormat="1" ht="12.75">
      <c r="A26" s="11">
        <v>9</v>
      </c>
      <c r="B26" s="11" t="s">
        <v>5</v>
      </c>
      <c r="C26" s="12">
        <f>+C5*1.26</f>
        <v>49635.60525</v>
      </c>
      <c r="D26" s="12">
        <f>+C5*1.2978</f>
        <v>51124.673407500006</v>
      </c>
      <c r="E26" s="12">
        <f>+C5*1.3356</f>
        <v>52613.741565</v>
      </c>
      <c r="F26" s="12">
        <f>+C5*1.3734</f>
        <v>54102.8097225</v>
      </c>
      <c r="G26" s="12">
        <f>+C5*1.4112</f>
        <v>55591.87788</v>
      </c>
      <c r="H26" s="12">
        <f>C5*1.4301</f>
        <v>56336.41195875</v>
      </c>
      <c r="I26" s="12">
        <f>+C5*1.449</f>
        <v>57080.946037500005</v>
      </c>
      <c r="J26" s="14"/>
    </row>
    <row r="27" spans="1:10" ht="12.75">
      <c r="A27" s="4"/>
      <c r="B27" t="s">
        <v>6</v>
      </c>
      <c r="C27" s="8">
        <f>C4*1.2925</f>
        <v>56198.564920986464</v>
      </c>
      <c r="D27" s="8">
        <f>C4*1.3313</f>
        <v>57885.6088814772</v>
      </c>
      <c r="E27" s="8">
        <f>C4*1.3701</f>
        <v>59572.65284196794</v>
      </c>
      <c r="F27" s="8">
        <f>C4*1.4088</f>
        <v>61255.34875101411</v>
      </c>
      <c r="G27" s="8">
        <f>C4*1.4476</f>
        <v>62942.39271150484</v>
      </c>
      <c r="H27" s="8">
        <f>C4*1.467</f>
        <v>63785.914691750215</v>
      </c>
      <c r="I27" s="8">
        <f>C4*1.4864</f>
        <v>64629.43667199557</v>
      </c>
      <c r="J27" s="14"/>
    </row>
    <row r="28" spans="1:10" s="13" customFormat="1" ht="12.75">
      <c r="A28" s="11">
        <v>10</v>
      </c>
      <c r="B28" s="11" t="s">
        <v>5</v>
      </c>
      <c r="C28" s="12">
        <f>+C5*1.2925</f>
        <v>50915.88871875</v>
      </c>
      <c r="D28" s="12">
        <f>+C5*1.3313</f>
        <v>52444.350213749996</v>
      </c>
      <c r="E28" s="12">
        <f>+C5*1.3701</f>
        <v>53972.81170875001</v>
      </c>
      <c r="F28" s="12">
        <f>+C5*1.4088</f>
        <v>55497.33387</v>
      </c>
      <c r="G28" s="12">
        <f>+C5*1.4476</f>
        <v>57025.795365000005</v>
      </c>
      <c r="H28" s="12">
        <f>C5*1.467</f>
        <v>57790.0261125</v>
      </c>
      <c r="I28" s="12">
        <f>+C5*1.4864</f>
        <v>58554.25686</v>
      </c>
      <c r="J28" s="14"/>
    </row>
    <row r="29" spans="1:10" ht="12.75">
      <c r="A29" s="4"/>
      <c r="B29" t="s">
        <v>6</v>
      </c>
      <c r="C29" s="8">
        <f>C4*1.325</f>
        <v>57611.68164046968</v>
      </c>
      <c r="D29" s="8">
        <f>C4*1.3648</f>
        <v>59342.20611540606</v>
      </c>
      <c r="E29" s="8">
        <f>C4*1.4045</f>
        <v>61068.38253889787</v>
      </c>
      <c r="F29" s="8">
        <f>C4*1.4443</f>
        <v>62798.907013834236</v>
      </c>
      <c r="G29" s="8">
        <f>C4*1.484</f>
        <v>64525.083437326044</v>
      </c>
      <c r="H29" s="8">
        <f>C4*1.5039</f>
        <v>65390.34567479423</v>
      </c>
      <c r="I29" s="8">
        <f>C4*1.5238</f>
        <v>66255.60791226242</v>
      </c>
      <c r="J29" s="14"/>
    </row>
    <row r="30" spans="1:10" s="13" customFormat="1" ht="12.75">
      <c r="A30" s="11">
        <v>11</v>
      </c>
      <c r="B30" s="11" t="s">
        <v>5</v>
      </c>
      <c r="C30" s="12">
        <f>+C5*1.325</f>
        <v>52196.1721875</v>
      </c>
      <c r="D30" s="12">
        <f>+C5*1.3648</f>
        <v>53764.02702</v>
      </c>
      <c r="E30" s="12">
        <f>+C5*1.4045</f>
        <v>55327.94251875</v>
      </c>
      <c r="F30" s="12">
        <f>+C5*1.4443</f>
        <v>56895.797351249996</v>
      </c>
      <c r="G30" s="12">
        <f>+C5*1.484</f>
        <v>58459.71285</v>
      </c>
      <c r="H30" s="12">
        <f>C5*1.5039</f>
        <v>59243.640266250004</v>
      </c>
      <c r="I30" s="12">
        <f>+C5*1.5238</f>
        <v>60027.567682500005</v>
      </c>
      <c r="J30" s="14"/>
    </row>
    <row r="31" spans="1:10" ht="12.75">
      <c r="A31" s="4"/>
      <c r="B31" t="s">
        <v>6</v>
      </c>
      <c r="C31" s="8">
        <f>C4*1.3575</f>
        <v>59024.7983599529</v>
      </c>
      <c r="D31" s="8">
        <f>C4*1.3982</f>
        <v>60794.45529789035</v>
      </c>
      <c r="E31" s="8">
        <f>C4*1.439</f>
        <v>62568.46028727236</v>
      </c>
      <c r="F31" s="8">
        <f>C4*1.4797</f>
        <v>64338.117225209804</v>
      </c>
      <c r="G31" s="8">
        <f>C4*1.5204</f>
        <v>66107.77416314725</v>
      </c>
      <c r="H31" s="8">
        <f>C4*1.5408</f>
        <v>66994.77665783826</v>
      </c>
      <c r="I31" s="8">
        <f>C4*1.5611</f>
        <v>67877.4311010847</v>
      </c>
      <c r="J31" s="14"/>
    </row>
    <row r="32" spans="1:10" s="13" customFormat="1" ht="12.75">
      <c r="A32" s="11">
        <v>12</v>
      </c>
      <c r="B32" s="11" t="s">
        <v>5</v>
      </c>
      <c r="C32" s="12">
        <f>+C5*1.3575</f>
        <v>53476.45565625</v>
      </c>
      <c r="D32" s="12">
        <f>+C5*1.3982</f>
        <v>55079.764492500006</v>
      </c>
      <c r="E32" s="12">
        <f>+C5*1.439</f>
        <v>56687.012662500005</v>
      </c>
      <c r="F32" s="12">
        <f>+C5*1.4797</f>
        <v>58290.32149875</v>
      </c>
      <c r="G32" s="12">
        <f>+C5*1.5204</f>
        <v>59893.630335</v>
      </c>
      <c r="H32" s="12">
        <f>C5*1.5408</f>
        <v>60697.25442</v>
      </c>
      <c r="I32" s="12">
        <f>+C5*1.5611</f>
        <v>61496.93917125</v>
      </c>
      <c r="J32" s="14"/>
    </row>
    <row r="33" spans="1:10" ht="12.75">
      <c r="A33" s="4"/>
      <c r="B33" t="s">
        <v>6</v>
      </c>
      <c r="C33" s="8">
        <f>C4*1.39</f>
        <v>60437.91507943612</v>
      </c>
      <c r="D33" s="8">
        <f>C4*1.4317</f>
        <v>62251.05253181921</v>
      </c>
      <c r="E33" s="8">
        <f>C4*1.4734</f>
        <v>64064.18998420229</v>
      </c>
      <c r="F33" s="8">
        <f>C4*1.5151</f>
        <v>65877.32743658537</v>
      </c>
      <c r="G33" s="8">
        <f>C4*1.5568</f>
        <v>67690.46488896846</v>
      </c>
      <c r="H33" s="8">
        <f>C4*1.5777</f>
        <v>68599.20764088229</v>
      </c>
      <c r="I33" s="8">
        <f>C4*1.5985</f>
        <v>69503.60234135154</v>
      </c>
      <c r="J33" s="14"/>
    </row>
    <row r="34" spans="1:10" s="13" customFormat="1" ht="12.75">
      <c r="A34" s="11">
        <v>13</v>
      </c>
      <c r="B34" s="11" t="s">
        <v>5</v>
      </c>
      <c r="C34" s="12">
        <f>+C5*1.39</f>
        <v>54756.739125</v>
      </c>
      <c r="D34" s="12">
        <f>+C5*1.4317</f>
        <v>56399.44129875</v>
      </c>
      <c r="E34" s="12">
        <f>+C5*1.4734</f>
        <v>58042.14347250001</v>
      </c>
      <c r="F34" s="12">
        <f>+C5*1.5151</f>
        <v>59684.845646249996</v>
      </c>
      <c r="G34" s="12">
        <f>+C5*1.5568</f>
        <v>61327.54782</v>
      </c>
      <c r="H34" s="12">
        <f>C5*1.5777</f>
        <v>62150.868573750005</v>
      </c>
      <c r="I34" s="12">
        <f>+C5*1.5985</f>
        <v>62970.24999375</v>
      </c>
      <c r="J34" s="14"/>
    </row>
    <row r="35" spans="1:10" ht="12.75">
      <c r="A35" s="4"/>
      <c r="B35" t="s">
        <v>6</v>
      </c>
      <c r="C35" s="8">
        <f>C4*1.4225</f>
        <v>61851.03179891934</v>
      </c>
      <c r="D35" s="8">
        <f>C4*1.4652</f>
        <v>63707.649765748065</v>
      </c>
      <c r="E35" s="8">
        <f>C4*1.5079</f>
        <v>65564.26773257679</v>
      </c>
      <c r="F35" s="8">
        <f>C4*1.5505</f>
        <v>67416.53764796094</v>
      </c>
      <c r="G35" s="8">
        <f>C4*1.5932</f>
        <v>69273.15561478966</v>
      </c>
      <c r="H35" s="8">
        <f>C4*1.6146</f>
        <v>70203.63862392631</v>
      </c>
      <c r="I35" s="8">
        <f>C4*1.6359</f>
        <v>71129.77358161838</v>
      </c>
      <c r="J35" s="14"/>
    </row>
    <row r="36" spans="1:10" s="13" customFormat="1" ht="12.75">
      <c r="A36" s="11">
        <v>14</v>
      </c>
      <c r="B36" s="11" t="s">
        <v>5</v>
      </c>
      <c r="C36" s="12">
        <f>+C5*1.4225</f>
        <v>56037.02259375001</v>
      </c>
      <c r="D36" s="12">
        <f>+C5*1.4652</f>
        <v>57719.118105</v>
      </c>
      <c r="E36" s="12">
        <f>+C5*1.5079</f>
        <v>59401.21361625</v>
      </c>
      <c r="F36" s="12">
        <f>+C5*1.5505</f>
        <v>61079.369793750004</v>
      </c>
      <c r="G36" s="12">
        <f>+C5*1.5932</f>
        <v>62761.465305</v>
      </c>
      <c r="H36" s="12">
        <f>C5*1.6146</f>
        <v>63604.482727500006</v>
      </c>
      <c r="I36" s="12">
        <f>+C5*1.6359</f>
        <v>64443.56081625</v>
      </c>
      <c r="J36" s="14"/>
    </row>
    <row r="37" spans="1:10" ht="12.75">
      <c r="A37" s="4"/>
      <c r="B37" t="s">
        <v>6</v>
      </c>
      <c r="C37" s="8">
        <f>C4*1.455</f>
        <v>63264.148518402566</v>
      </c>
      <c r="D37" s="8">
        <f>C4*1.4987</f>
        <v>65164.246999676914</v>
      </c>
      <c r="E37" s="8">
        <f>C4*1.5423</f>
        <v>67059.99742950671</v>
      </c>
      <c r="F37" s="8">
        <f>C4*1.586</f>
        <v>68960.09591078108</v>
      </c>
      <c r="G37" s="8">
        <f>C4*1.6296</f>
        <v>70855.84634061086</v>
      </c>
      <c r="H37" s="8">
        <f>C4*1.6515</f>
        <v>71808.06960697033</v>
      </c>
      <c r="I37" s="8">
        <f>C4*1.6733</f>
        <v>72755.94482188522</v>
      </c>
      <c r="J37" s="14"/>
    </row>
    <row r="38" spans="1:10" s="13" customFormat="1" ht="12.75">
      <c r="A38" s="11">
        <v>15</v>
      </c>
      <c r="B38" s="11" t="s">
        <v>5</v>
      </c>
      <c r="C38" s="12">
        <f>+C5*1.455</f>
        <v>57317.30606250001</v>
      </c>
      <c r="D38" s="12">
        <f>+C5*1.4987</f>
        <v>59038.79491125</v>
      </c>
      <c r="E38" s="12">
        <f>+C5*1.5423</f>
        <v>60756.344426250005</v>
      </c>
      <c r="F38" s="12">
        <f>+C5*1.586</f>
        <v>62477.833275000005</v>
      </c>
      <c r="G38" s="12">
        <f>+C5*1.6296</f>
        <v>64195.38279</v>
      </c>
      <c r="H38" s="12">
        <f>C5*1.6515</f>
        <v>65058.09688125</v>
      </c>
      <c r="I38" s="12">
        <f>+C5*1.6733</f>
        <v>65916.87163875</v>
      </c>
      <c r="J38" s="14"/>
    </row>
    <row r="39" spans="1:10" ht="12.75">
      <c r="A39" s="4"/>
      <c r="B39" t="s">
        <v>6</v>
      </c>
      <c r="C39" s="8">
        <f>C4*1.4875</f>
        <v>64677.26523788578</v>
      </c>
      <c r="D39" s="8">
        <f>C4*1.5322</f>
        <v>66620.84423360578</v>
      </c>
      <c r="E39" s="8">
        <f>C4*1.5768</f>
        <v>68560.07517788121</v>
      </c>
      <c r="F39" s="8">
        <f>C4*1.6214</f>
        <v>70499.30612215663</v>
      </c>
      <c r="G39" s="8">
        <f>C4*1.666</f>
        <v>72438.53706643207</v>
      </c>
      <c r="H39" s="8">
        <f>C4*1.6884</f>
        <v>73412.50059001434</v>
      </c>
      <c r="I39" s="8">
        <f>C4*1.7107</f>
        <v>74382.11606215207</v>
      </c>
      <c r="J39" s="14"/>
    </row>
    <row r="40" spans="1:10" s="13" customFormat="1" ht="12.75">
      <c r="A40" s="11">
        <v>16</v>
      </c>
      <c r="B40" s="11" t="s">
        <v>5</v>
      </c>
      <c r="C40" s="12">
        <f>C5*1.4875</f>
        <v>58597.58953125001</v>
      </c>
      <c r="D40" s="12">
        <f>C5*1.5322</f>
        <v>60358.471717500004</v>
      </c>
      <c r="E40" s="12">
        <f>C5*1.5768</f>
        <v>62115.41457</v>
      </c>
      <c r="F40" s="12">
        <f>C5*1.6214</f>
        <v>63872.3574225</v>
      </c>
      <c r="G40" s="12">
        <f>C5*1.666</f>
        <v>65629.300275</v>
      </c>
      <c r="H40" s="12">
        <f>C5*1.6884</f>
        <v>66511.711035</v>
      </c>
      <c r="I40" s="12">
        <f>C5*1.7107</f>
        <v>67390.18246125</v>
      </c>
      <c r="J40" s="14"/>
    </row>
    <row r="41" spans="1:10" ht="12.75">
      <c r="A41" s="15"/>
      <c r="B41" s="16" t="s">
        <v>6</v>
      </c>
      <c r="C41" s="17">
        <f>C4*1.52</f>
        <v>66090.381957369</v>
      </c>
      <c r="D41" s="17">
        <f>C4*1.5657</f>
        <v>68077.44146753463</v>
      </c>
      <c r="E41" s="17">
        <f>C4*1.6112</f>
        <v>70055.80487481113</v>
      </c>
      <c r="F41" s="17">
        <f>C4*1.6568</f>
        <v>72038.51633353221</v>
      </c>
      <c r="G41" s="17">
        <f>C4*1.7024</f>
        <v>74021.22779225327</v>
      </c>
      <c r="H41" s="17">
        <f>C4*1.7253</f>
        <v>75016.93157305838</v>
      </c>
      <c r="I41" s="17">
        <f>C4*1.7481</f>
        <v>76008.2873024189</v>
      </c>
      <c r="J41" s="14"/>
    </row>
    <row r="42" spans="1:10" s="13" customFormat="1" ht="12.75">
      <c r="A42" s="11">
        <v>17</v>
      </c>
      <c r="B42" s="11" t="s">
        <v>5</v>
      </c>
      <c r="C42" s="12">
        <f>C5*1.52</f>
        <v>59877.873</v>
      </c>
      <c r="D42" s="12">
        <f>C5*1.5657</f>
        <v>61678.14852375001</v>
      </c>
      <c r="E42" s="12">
        <f>C5*1.6112</f>
        <v>63470.54538</v>
      </c>
      <c r="F42" s="12">
        <f>C5*1.6568</f>
        <v>65266.881570000005</v>
      </c>
      <c r="G42" s="12">
        <f>C5*1.7024</f>
        <v>67063.21776</v>
      </c>
      <c r="H42" s="12">
        <f>C5*1.7253</f>
        <v>67965.32518875001</v>
      </c>
      <c r="I42" s="12">
        <f>C5*1.7481</f>
        <v>68863.49328375001</v>
      </c>
      <c r="J42" s="14"/>
    </row>
    <row r="43" spans="1:10" ht="12.75">
      <c r="A43" s="15"/>
      <c r="B43" s="18" t="s">
        <v>6</v>
      </c>
      <c r="C43" s="17">
        <f>C4*1.5525</f>
        <v>67503.49867685222</v>
      </c>
      <c r="D43" s="17">
        <f>C4*1.5992</f>
        <v>69534.03870146349</v>
      </c>
      <c r="E43" s="17">
        <f>C4*1.6457</f>
        <v>71555.88262318562</v>
      </c>
      <c r="F43" s="17">
        <f>C4*1.6922</f>
        <v>73577.72654490777</v>
      </c>
      <c r="G43" s="17">
        <f>C4*1.7388</f>
        <v>75603.91851807448</v>
      </c>
      <c r="H43" s="17">
        <f>C4*1.7622</f>
        <v>76621.3625561024</v>
      </c>
      <c r="I43" s="17">
        <f>C4*1.7855</f>
        <v>77634.45854268575</v>
      </c>
      <c r="J43" s="14"/>
    </row>
    <row r="44" spans="1:10" s="13" customFormat="1" ht="12.75">
      <c r="A44" s="11">
        <v>18</v>
      </c>
      <c r="B44" s="11" t="s">
        <v>5</v>
      </c>
      <c r="C44" s="12">
        <f>C5*1.5525</f>
        <v>61158.15646875</v>
      </c>
      <c r="D44" s="12">
        <f>C5*1.5992</f>
        <v>62997.82533</v>
      </c>
      <c r="E44" s="12">
        <f>C5*1.6457</f>
        <v>64829.61552375</v>
      </c>
      <c r="F44" s="12">
        <f>C5*1.6922</f>
        <v>66661.4057175</v>
      </c>
      <c r="G44" s="12">
        <f>C5*1.7388</f>
        <v>68497.135245</v>
      </c>
      <c r="H44" s="12">
        <f>C5*1.7622</f>
        <v>69418.9393425</v>
      </c>
      <c r="I44" s="12">
        <f>C5*1.7855</f>
        <v>70336.80410625001</v>
      </c>
      <c r="J44" s="14"/>
    </row>
    <row r="45" spans="1:10" ht="12.75">
      <c r="A45" s="16"/>
      <c r="B45" s="19" t="s">
        <v>6</v>
      </c>
      <c r="C45" s="17">
        <f>C4*1.585</f>
        <v>68916.61539633543</v>
      </c>
      <c r="D45" s="17">
        <f>C4*1.6327</f>
        <v>70990.63593539235</v>
      </c>
      <c r="E45" s="17">
        <f>C4*1.6801</f>
        <v>73051.61232011556</v>
      </c>
      <c r="F45" s="17">
        <f>C4*1.7276</f>
        <v>75116.93675628334</v>
      </c>
      <c r="G45" s="17">
        <f>C4*1.7752</f>
        <v>77186.60924389568</v>
      </c>
      <c r="H45" s="17">
        <f>C4*1.7991</f>
        <v>78225.79353914641</v>
      </c>
      <c r="I45" s="17">
        <f>C4*1.8229</f>
        <v>79260.6297829526</v>
      </c>
      <c r="J45" s="14"/>
    </row>
    <row r="46" spans="1:9" ht="12.75">
      <c r="A46" s="11">
        <v>19</v>
      </c>
      <c r="B46" s="11" t="s">
        <v>5</v>
      </c>
      <c r="C46" s="12">
        <f>C5*1.585</f>
        <v>62438.4399375</v>
      </c>
      <c r="D46" s="12">
        <f>C5*1.6327</f>
        <v>64317.502136250005</v>
      </c>
      <c r="E46" s="12">
        <f>C5*1.6801</f>
        <v>66184.74633375</v>
      </c>
      <c r="F46" s="12">
        <f>C5*1.7276</f>
        <v>68055.929865</v>
      </c>
      <c r="G46" s="12">
        <f>C5*1.7752</f>
        <v>69931.05273</v>
      </c>
      <c r="H46" s="12">
        <f>C5*1.7991</f>
        <v>70872.55349625</v>
      </c>
      <c r="I46" s="12">
        <f>C5*1.8229</f>
        <v>71810.11492875</v>
      </c>
    </row>
    <row r="47" spans="1:9" ht="12.75">
      <c r="A47" s="16"/>
      <c r="B47" s="19" t="s">
        <v>6</v>
      </c>
      <c r="C47" s="17">
        <f>C4*1.6175</f>
        <v>70329.73211581865</v>
      </c>
      <c r="D47" s="17">
        <f>C4*1.6662</f>
        <v>72447.23316932119</v>
      </c>
      <c r="E47" s="17">
        <f>C4*1.7146</f>
        <v>74551.69006849005</v>
      </c>
      <c r="F47" s="17">
        <f>C4*1.763</f>
        <v>76656.1469676589</v>
      </c>
      <c r="G47" s="17">
        <f>C4*1.18116</f>
        <v>51357.44444260919</v>
      </c>
      <c r="H47" s="17">
        <f>C4*1.836</f>
        <v>79830.22452219044</v>
      </c>
      <c r="I47" s="17">
        <f>C4*1.8603</f>
        <v>80886.80102321944</v>
      </c>
    </row>
    <row r="48" spans="1:9" ht="12.75">
      <c r="A48" s="11">
        <v>20</v>
      </c>
      <c r="B48" s="11" t="s">
        <v>5</v>
      </c>
      <c r="C48" s="12">
        <f>C5*1.6175</f>
        <v>63718.72340625</v>
      </c>
      <c r="D48" s="12">
        <f>C5*1.6662</f>
        <v>65637.1789425</v>
      </c>
      <c r="E48" s="21">
        <f>C5*1.7146</f>
        <v>67543.8164775</v>
      </c>
      <c r="F48" s="12">
        <f>C5*1.763</f>
        <v>69450.4540125</v>
      </c>
      <c r="G48" s="12">
        <f>C5*1.8116</f>
        <v>71364.97021500001</v>
      </c>
      <c r="H48" s="12">
        <f>C5*1.836</f>
        <v>72326.16765</v>
      </c>
      <c r="I48" s="12">
        <f>1.8603*C5</f>
        <v>73283.42575125</v>
      </c>
    </row>
    <row r="52" ht="12.75">
      <c r="E52" t="s">
        <v>11</v>
      </c>
    </row>
  </sheetData>
  <sheetProtection/>
  <printOptions/>
  <pageMargins left="1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C10" sqref="C10:C11"/>
    </sheetView>
  </sheetViews>
  <sheetFormatPr defaultColWidth="9.140625" defaultRowHeight="12.75"/>
  <sheetData>
    <row r="1" spans="1:9" ht="15">
      <c r="A1" s="1"/>
      <c r="B1" s="1"/>
      <c r="C1" s="2" t="s">
        <v>0</v>
      </c>
      <c r="D1" s="2"/>
      <c r="E1" s="2"/>
      <c r="F1" s="2"/>
      <c r="G1" s="1"/>
      <c r="H1" s="1"/>
      <c r="I1" s="1"/>
    </row>
    <row r="2" spans="1:9" ht="15">
      <c r="A2" s="1"/>
      <c r="B2" s="1"/>
      <c r="C2" s="2"/>
      <c r="D2" s="2" t="s">
        <v>15</v>
      </c>
      <c r="E2" s="2"/>
      <c r="F2" s="2"/>
      <c r="G2" s="20" t="s">
        <v>10</v>
      </c>
      <c r="H2" s="20"/>
      <c r="I2" s="20"/>
    </row>
    <row r="3" spans="1:9" ht="15">
      <c r="A3" s="1"/>
      <c r="B3" s="1"/>
      <c r="C3" s="2"/>
      <c r="D3" s="2"/>
      <c r="E3" s="2"/>
      <c r="F3" s="2"/>
      <c r="G3" s="20"/>
      <c r="H3" s="20"/>
      <c r="I3" s="20"/>
    </row>
    <row r="4" spans="1:9" ht="15">
      <c r="A4" s="1"/>
      <c r="B4" s="1"/>
      <c r="C4" s="9">
        <f>C5*1.103753</f>
        <v>43915.31959009387</v>
      </c>
      <c r="D4" s="10" t="s">
        <v>8</v>
      </c>
      <c r="E4" s="1"/>
      <c r="F4" s="1"/>
      <c r="G4" s="1"/>
      <c r="H4" s="1"/>
      <c r="I4" s="1"/>
    </row>
    <row r="5" spans="1:9" ht="15">
      <c r="A5" s="4" t="s">
        <v>1</v>
      </c>
      <c r="B5" s="4"/>
      <c r="C5" s="5">
        <f>('2015-2016'!C5)*1.01</f>
        <v>39787.270875</v>
      </c>
      <c r="D5" s="3" t="s">
        <v>7</v>
      </c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6" t="s">
        <v>2</v>
      </c>
      <c r="B7" s="6"/>
      <c r="C7" s="6" t="s">
        <v>3</v>
      </c>
      <c r="D7" s="7">
        <v>8</v>
      </c>
      <c r="E7" s="6">
        <v>16</v>
      </c>
      <c r="F7" s="6" t="s">
        <v>9</v>
      </c>
      <c r="G7" s="6">
        <v>32</v>
      </c>
      <c r="H7" s="6">
        <v>40</v>
      </c>
      <c r="I7" s="6" t="s">
        <v>4</v>
      </c>
    </row>
    <row r="9" spans="2:9" ht="12.75">
      <c r="B9" t="s">
        <v>6</v>
      </c>
      <c r="C9" s="8">
        <f>C4*1</f>
        <v>43915.31959009387</v>
      </c>
      <c r="D9" s="8">
        <f>C4*1.03</f>
        <v>45232.77917779669</v>
      </c>
      <c r="E9" s="8">
        <f>+C4*1.06</f>
        <v>46550.23876549951</v>
      </c>
      <c r="F9" s="8">
        <f>C4*1.09</f>
        <v>47867.69835320232</v>
      </c>
      <c r="G9" s="8">
        <f>C4*1.12</f>
        <v>49185.15794090514</v>
      </c>
      <c r="H9" s="8">
        <f>C4*1.135</f>
        <v>49843.88773475655</v>
      </c>
      <c r="I9" s="8">
        <f>C4*1.15</f>
        <v>50502.61752860795</v>
      </c>
    </row>
    <row r="10" spans="1:10" s="13" customFormat="1" ht="12.75">
      <c r="A10" s="11">
        <v>1</v>
      </c>
      <c r="B10" s="11" t="s">
        <v>5</v>
      </c>
      <c r="C10" s="12">
        <f>+C5*1</f>
        <v>39787.270875</v>
      </c>
      <c r="D10" s="12">
        <f>+C5*1.03</f>
        <v>40980.889001250005</v>
      </c>
      <c r="E10" s="12">
        <f>+C5*1.06</f>
        <v>42174.5071275</v>
      </c>
      <c r="F10" s="12">
        <f>+C5*1.09</f>
        <v>43368.125253750004</v>
      </c>
      <c r="G10" s="12">
        <f>+C5*1.12</f>
        <v>44561.74338000001</v>
      </c>
      <c r="H10" s="12">
        <f>C5*1.135</f>
        <v>45158.552443125</v>
      </c>
      <c r="I10" s="12">
        <f>C5*1.15</f>
        <v>45755.361506249996</v>
      </c>
      <c r="J10" s="14"/>
    </row>
    <row r="11" spans="1:10" ht="12.75">
      <c r="A11" s="4"/>
      <c r="B11" t="s">
        <v>6</v>
      </c>
      <c r="C11" s="8">
        <f>C4*1.0325</f>
        <v>45342.567476771925</v>
      </c>
      <c r="D11" s="8">
        <f>C4*1.0635</f>
        <v>46703.94238406483</v>
      </c>
      <c r="E11" s="8">
        <f>C4*1.0945</f>
        <v>48065.317291357744</v>
      </c>
      <c r="F11" s="8">
        <f>C4*1.1254</f>
        <v>49422.30066669164</v>
      </c>
      <c r="G11" s="8">
        <f>C4*1.1564</f>
        <v>50783.67557398456</v>
      </c>
      <c r="H11" s="8">
        <f>C4*1.1719</f>
        <v>51464.36302763101</v>
      </c>
      <c r="I11" s="8">
        <f>C4*1.1874</f>
        <v>52145.05048127747</v>
      </c>
      <c r="J11" s="14"/>
    </row>
    <row r="12" spans="1:10" s="13" customFormat="1" ht="12.75">
      <c r="A12" s="11">
        <v>2</v>
      </c>
      <c r="B12" s="11" t="s">
        <v>5</v>
      </c>
      <c r="C12" s="12">
        <f>C5*1.0325</f>
        <v>41080.3571784375</v>
      </c>
      <c r="D12" s="12">
        <f>+C5*1.0635</f>
        <v>42313.7625755625</v>
      </c>
      <c r="E12" s="12">
        <f>C5*1.0945</f>
        <v>43547.1679726875</v>
      </c>
      <c r="F12" s="12">
        <f>C5*1.1254</f>
        <v>44776.594642725</v>
      </c>
      <c r="G12" s="12">
        <f>C5*1.1564</f>
        <v>46010.000039850005</v>
      </c>
      <c r="H12" s="12">
        <f>C5*1.1719</f>
        <v>46626.7027384125</v>
      </c>
      <c r="I12" s="12">
        <f>C5*1.1874</f>
        <v>47243.405436975</v>
      </c>
      <c r="J12" s="14"/>
    </row>
    <row r="13" spans="1:10" ht="12.75">
      <c r="A13" s="4"/>
      <c r="B13" t="s">
        <v>6</v>
      </c>
      <c r="C13" s="8">
        <f>C4*1.065</f>
        <v>46769.815363449976</v>
      </c>
      <c r="D13" s="8">
        <f>C4*1.097</f>
        <v>48175.105590332976</v>
      </c>
      <c r="E13" s="8">
        <f>C4*1.1289</f>
        <v>49576.004285256975</v>
      </c>
      <c r="F13" s="8">
        <f>C4*1.1609</f>
        <v>50981.29451213998</v>
      </c>
      <c r="G13" s="8">
        <f>C4*1.1928</f>
        <v>52382.193207063974</v>
      </c>
      <c r="H13" s="8">
        <f>C4*1.2088</f>
        <v>53084.83832050548</v>
      </c>
      <c r="I13" s="8">
        <f>C4*1.2248</f>
        <v>53787.48343394698</v>
      </c>
      <c r="J13" s="14"/>
    </row>
    <row r="14" spans="1:10" s="13" customFormat="1" ht="12.75">
      <c r="A14" s="11">
        <v>3</v>
      </c>
      <c r="B14" s="11" t="s">
        <v>5</v>
      </c>
      <c r="C14" s="12">
        <f>+C5*1.065</f>
        <v>42373.443481875</v>
      </c>
      <c r="D14" s="12">
        <f>+C5*1.097</f>
        <v>43646.636149875005</v>
      </c>
      <c r="E14" s="12">
        <f>+C5*1.1289</f>
        <v>44915.850090787506</v>
      </c>
      <c r="F14" s="12">
        <f>+C5*1.1609</f>
        <v>46189.0427587875</v>
      </c>
      <c r="G14" s="12">
        <f>+C5*1.1928</f>
        <v>47458.2566997</v>
      </c>
      <c r="H14" s="12">
        <f>C5*1.2088</f>
        <v>48094.853033700005</v>
      </c>
      <c r="I14" s="12">
        <f>+C5*1.2248</f>
        <v>48731.44936770001</v>
      </c>
      <c r="J14" s="14"/>
    </row>
    <row r="15" spans="1:10" ht="12.75">
      <c r="A15" s="4"/>
      <c r="B15" t="s">
        <v>6</v>
      </c>
      <c r="C15" s="8">
        <f>C4*1.0975</f>
        <v>48197.06325012802</v>
      </c>
      <c r="D15" s="8">
        <f>C4*1.1304</f>
        <v>49641.87726464212</v>
      </c>
      <c r="E15" s="8">
        <f>C4*1.1634</f>
        <v>51091.082811115215</v>
      </c>
      <c r="F15" s="8">
        <f>C4*1.1963</f>
        <v>52535.896825629294</v>
      </c>
      <c r="G15" s="8">
        <f>C4*1.2295</f>
        <v>53993.88543602042</v>
      </c>
      <c r="H15" s="8">
        <f>C4*1.2476</f>
        <v>54788.75272060112</v>
      </c>
      <c r="I15" s="8">
        <f>C4*1.2621</f>
        <v>55425.52485465748</v>
      </c>
      <c r="J15" s="14"/>
    </row>
    <row r="16" spans="1:10" s="13" customFormat="1" ht="12.75">
      <c r="A16" s="11">
        <v>4</v>
      </c>
      <c r="B16" s="11" t="s">
        <v>5</v>
      </c>
      <c r="C16" s="12">
        <f>+C5*1.0975</f>
        <v>43666.5297853125</v>
      </c>
      <c r="D16" s="12">
        <f>+C5*1.1304</f>
        <v>44975.5309971</v>
      </c>
      <c r="E16" s="12">
        <f>C5*1.1634</f>
        <v>46288.510935975</v>
      </c>
      <c r="F16" s="12">
        <f>+C5*1.1963</f>
        <v>47597.5121477625</v>
      </c>
      <c r="G16" s="12">
        <f>+C5*1.2295</f>
        <v>48918.4495408125</v>
      </c>
      <c r="H16" s="12">
        <f>C5*1.2476</f>
        <v>49638.599143650004</v>
      </c>
      <c r="I16" s="12">
        <f>+C5*1.2621</f>
        <v>50215.5145713375</v>
      </c>
      <c r="J16" s="14"/>
    </row>
    <row r="17" spans="1:10" ht="12.75">
      <c r="A17" s="4"/>
      <c r="B17" t="s">
        <v>6</v>
      </c>
      <c r="C17" s="8">
        <f>C4*1.13</f>
        <v>49624.31113680607</v>
      </c>
      <c r="D17" s="8">
        <f>C4*1.1639</f>
        <v>51113.04047091026</v>
      </c>
      <c r="E17" s="8">
        <f>C4*1.1978</f>
        <v>52601.76980501444</v>
      </c>
      <c r="F17" s="8">
        <f>C4*1.2317</f>
        <v>54090.49913911863</v>
      </c>
      <c r="G17" s="8">
        <f>C4*1.2656</f>
        <v>55579.22847322281</v>
      </c>
      <c r="H17" s="8">
        <f>C4*1.2826</f>
        <v>56325.7889062544</v>
      </c>
      <c r="I17" s="8">
        <f>C4*1.2995</f>
        <v>57067.957807326995</v>
      </c>
      <c r="J17" s="14"/>
    </row>
    <row r="18" spans="1:10" s="13" customFormat="1" ht="12.75">
      <c r="A18" s="11">
        <v>5</v>
      </c>
      <c r="B18" s="11" t="s">
        <v>5</v>
      </c>
      <c r="C18" s="12">
        <f>+C5*1.13</f>
        <v>44959.61608875</v>
      </c>
      <c r="D18" s="12">
        <f>+C5*1.1639</f>
        <v>46308.4045714125</v>
      </c>
      <c r="E18" s="12">
        <f>+C5*1.1978</f>
        <v>47657.193054075</v>
      </c>
      <c r="F18" s="12">
        <f>+C5*1.2317</f>
        <v>49005.981536737505</v>
      </c>
      <c r="G18" s="12">
        <f>+C5*1.2656</f>
        <v>50354.770019400006</v>
      </c>
      <c r="H18" s="12">
        <f>C5*1.2826</f>
        <v>51031.153624275</v>
      </c>
      <c r="I18" s="12">
        <f>+C5*1.2995</f>
        <v>51703.55850206251</v>
      </c>
      <c r="J18" s="14"/>
    </row>
    <row r="19" spans="1:10" ht="12.75">
      <c r="A19" s="4"/>
      <c r="B19" t="s">
        <v>6</v>
      </c>
      <c r="C19" s="8">
        <f>C4*1.1625</f>
        <v>51051.55902348413</v>
      </c>
      <c r="D19" s="8">
        <f>C4*1.1974</f>
        <v>52584.203677178404</v>
      </c>
      <c r="E19" s="8">
        <f>C4*1.2323</f>
        <v>54116.84833087268</v>
      </c>
      <c r="F19" s="8">
        <f>C4*1.2671</f>
        <v>55645.101452607945</v>
      </c>
      <c r="G19" s="8">
        <f>C4*1.302</f>
        <v>57177.74610630223</v>
      </c>
      <c r="H19" s="8">
        <f>C4*1.3195</f>
        <v>57946.26419912886</v>
      </c>
      <c r="I19" s="8">
        <f>C4*1.3369</f>
        <v>58710.390759996495</v>
      </c>
      <c r="J19" s="14"/>
    </row>
    <row r="20" spans="1:10" s="13" customFormat="1" ht="12.75">
      <c r="A20" s="11">
        <v>6</v>
      </c>
      <c r="B20" s="11" t="s">
        <v>5</v>
      </c>
      <c r="C20" s="12">
        <f>+C5*1.1625</f>
        <v>46252.70239218751</v>
      </c>
      <c r="D20" s="12">
        <f>+C5*1.1974</f>
        <v>47641.278145725</v>
      </c>
      <c r="E20" s="12">
        <f>+C5*1.2323</f>
        <v>49029.8538992625</v>
      </c>
      <c r="F20" s="12">
        <f>+C5*1.2671</f>
        <v>50414.450925712496</v>
      </c>
      <c r="G20" s="12">
        <f>+C5*1.302</f>
        <v>51803.026679250004</v>
      </c>
      <c r="H20" s="12">
        <f>C5*1.3195</f>
        <v>52499.303919562495</v>
      </c>
      <c r="I20" s="12">
        <f>+C5*1.3369</f>
        <v>53191.6024327875</v>
      </c>
      <c r="J20" s="14"/>
    </row>
    <row r="21" spans="1:10" ht="12.75">
      <c r="A21" s="4"/>
      <c r="B21" t="s">
        <v>6</v>
      </c>
      <c r="C21" s="8">
        <f>C4*1.195</f>
        <v>52478.80691016218</v>
      </c>
      <c r="D21" s="8">
        <f>C4*1.2309</f>
        <v>54055.36688344656</v>
      </c>
      <c r="E21" s="8">
        <f>C4*1.2667</f>
        <v>55627.53532477191</v>
      </c>
      <c r="F21" s="8">
        <f>C4*1.3026</f>
        <v>57204.09529805628</v>
      </c>
      <c r="G21" s="8">
        <f>C4*1.3384</f>
        <v>58776.26373938164</v>
      </c>
      <c r="H21" s="8">
        <f>C4*1.3564</f>
        <v>59566.73949200333</v>
      </c>
      <c r="I21" s="8">
        <f>C4*1.3743</f>
        <v>60352.82371266602</v>
      </c>
      <c r="J21" s="14"/>
    </row>
    <row r="22" spans="1:10" s="13" customFormat="1" ht="12.75">
      <c r="A22" s="11">
        <v>7</v>
      </c>
      <c r="B22" s="11" t="s">
        <v>5</v>
      </c>
      <c r="C22" s="12">
        <f>+C5*1.195</f>
        <v>47545.78869562501</v>
      </c>
      <c r="D22" s="12">
        <f>+C5*1.2309</f>
        <v>48974.15172003751</v>
      </c>
      <c r="E22" s="12">
        <f>+C5*1.2667</f>
        <v>50398.5360173625</v>
      </c>
      <c r="F22" s="12">
        <f>+C5*1.3026</f>
        <v>51826.899041775</v>
      </c>
      <c r="G22" s="12">
        <f>+C5*1.3384</f>
        <v>53251.2833391</v>
      </c>
      <c r="H22" s="12">
        <f>C5*1.3564</f>
        <v>53967.454214850004</v>
      </c>
      <c r="I22" s="12">
        <f>+C5*1.3743</f>
        <v>54679.646363512504</v>
      </c>
      <c r="J22" s="14"/>
    </row>
    <row r="23" spans="1:10" ht="12.75">
      <c r="A23" s="4"/>
      <c r="B23" t="s">
        <v>6</v>
      </c>
      <c r="C23" s="8">
        <f>C4*1.2275</f>
        <v>53906.05479684023</v>
      </c>
      <c r="D23" s="8">
        <f>C4*1.2643</f>
        <v>55522.13855775569</v>
      </c>
      <c r="E23" s="8">
        <f>C4*1.3012</f>
        <v>57142.61385063014</v>
      </c>
      <c r="F23" s="8">
        <f>C4*1.338</f>
        <v>58758.697611545605</v>
      </c>
      <c r="G23" s="8">
        <f>C4*1.3748</f>
        <v>60374.78137246106</v>
      </c>
      <c r="H23" s="8">
        <f>C4*1.3932</f>
        <v>61182.82325291878</v>
      </c>
      <c r="I23" s="8">
        <f>C4*1.4116</f>
        <v>61990.86513337651</v>
      </c>
      <c r="J23" s="14"/>
    </row>
    <row r="24" spans="1:10" s="13" customFormat="1" ht="12.75">
      <c r="A24" s="11">
        <v>8</v>
      </c>
      <c r="B24" s="11" t="s">
        <v>5</v>
      </c>
      <c r="C24" s="12">
        <f>+C5*1.2275</f>
        <v>48838.87499906251</v>
      </c>
      <c r="D24" s="12">
        <f>+C5*1.2643</f>
        <v>50303.0465672625</v>
      </c>
      <c r="E24" s="12">
        <f>+C5*1.3012</f>
        <v>51771.19686255</v>
      </c>
      <c r="F24" s="12">
        <f>+C5*1.338</f>
        <v>53235.36843075001</v>
      </c>
      <c r="G24" s="12">
        <f>+C5*1.3748</f>
        <v>54699.53999895</v>
      </c>
      <c r="H24" s="12">
        <f>C5*1.3932</f>
        <v>55431.62578305</v>
      </c>
      <c r="I24" s="12">
        <f>+C5*1.4116</f>
        <v>56163.71156715</v>
      </c>
      <c r="J24" s="14"/>
    </row>
    <row r="25" spans="1:10" ht="12.75">
      <c r="A25" s="4"/>
      <c r="B25" t="s">
        <v>6</v>
      </c>
      <c r="C25" s="8">
        <f>C4*1.26</f>
        <v>55333.30268351828</v>
      </c>
      <c r="D25" s="8">
        <f>C4*1.2978</f>
        <v>56993.30176402383</v>
      </c>
      <c r="E25" s="8">
        <f>C4*1.3356</f>
        <v>58653.300844529374</v>
      </c>
      <c r="F25" s="8">
        <f>C4*1.3734</f>
        <v>60313.299925034924</v>
      </c>
      <c r="G25" s="8">
        <f>C4*1.4112</f>
        <v>61973.29900554047</v>
      </c>
      <c r="H25" s="8">
        <f>C4*1.4301</f>
        <v>62803.298545793245</v>
      </c>
      <c r="I25" s="8">
        <f>C4*1.449</f>
        <v>63633.29808604602</v>
      </c>
      <c r="J25" s="14"/>
    </row>
    <row r="26" spans="1:10" s="13" customFormat="1" ht="12.75">
      <c r="A26" s="11">
        <v>9</v>
      </c>
      <c r="B26" s="11" t="s">
        <v>5</v>
      </c>
      <c r="C26" s="12">
        <f>+C5*1.26</f>
        <v>50131.9613025</v>
      </c>
      <c r="D26" s="12">
        <f>+C5*1.2978</f>
        <v>51635.92014157501</v>
      </c>
      <c r="E26" s="12">
        <f>+C5*1.3356</f>
        <v>53139.87898065</v>
      </c>
      <c r="F26" s="12">
        <f>+C5*1.3734</f>
        <v>54643.837819725</v>
      </c>
      <c r="G26" s="12">
        <f>+C5*1.4112</f>
        <v>56147.796658800005</v>
      </c>
      <c r="H26" s="12">
        <f>C5*1.4301</f>
        <v>56899.7760783375</v>
      </c>
      <c r="I26" s="12">
        <f>+C5*1.449</f>
        <v>57651.755497875005</v>
      </c>
      <c r="J26" s="14"/>
    </row>
    <row r="27" spans="1:10" ht="12.75">
      <c r="A27" s="4"/>
      <c r="B27" t="s">
        <v>6</v>
      </c>
      <c r="C27" s="8">
        <f>C4*1.2925</f>
        <v>56760.550570196334</v>
      </c>
      <c r="D27" s="8">
        <f>C4*1.3313</f>
        <v>58464.46497029197</v>
      </c>
      <c r="E27" s="8">
        <f>C4*1.3701</f>
        <v>60168.37937038762</v>
      </c>
      <c r="F27" s="8">
        <f>C4*1.4088</f>
        <v>61867.90223852425</v>
      </c>
      <c r="G27" s="8">
        <f>C4*1.4476</f>
        <v>63571.81663861989</v>
      </c>
      <c r="H27" s="8">
        <f>C4*1.467</f>
        <v>64423.773838667716</v>
      </c>
      <c r="I27" s="8">
        <f>C4*1.4864</f>
        <v>65275.73103871553</v>
      </c>
      <c r="J27" s="14"/>
    </row>
    <row r="28" spans="1:10" s="13" customFormat="1" ht="12.75">
      <c r="A28" s="11">
        <v>10</v>
      </c>
      <c r="B28" s="11" t="s">
        <v>5</v>
      </c>
      <c r="C28" s="12">
        <f>+C5*1.2925</f>
        <v>51425.0476059375</v>
      </c>
      <c r="D28" s="12">
        <f>+C5*1.3313</f>
        <v>52968.7937158875</v>
      </c>
      <c r="E28" s="12">
        <f>+C5*1.3701</f>
        <v>54512.539825837506</v>
      </c>
      <c r="F28" s="12">
        <f>+C5*1.4088</f>
        <v>56052.307208700004</v>
      </c>
      <c r="G28" s="12">
        <f>+C5*1.4476</f>
        <v>57596.05331865</v>
      </c>
      <c r="H28" s="12">
        <f>C5*1.467</f>
        <v>58367.92637362501</v>
      </c>
      <c r="I28" s="12">
        <f>+C5*1.4864</f>
        <v>59139.7994286</v>
      </c>
      <c r="J28" s="14"/>
    </row>
    <row r="29" spans="1:10" ht="12.75">
      <c r="A29" s="4"/>
      <c r="B29" t="s">
        <v>6</v>
      </c>
      <c r="C29" s="8">
        <f>C4*1.325</f>
        <v>58187.79845687438</v>
      </c>
      <c r="D29" s="8">
        <f>C4*1.3648</f>
        <v>59935.628176560116</v>
      </c>
      <c r="E29" s="8">
        <f>C4*1.4045</f>
        <v>61679.066364286846</v>
      </c>
      <c r="F29" s="8">
        <f>C4*1.4443</f>
        <v>63426.89608397258</v>
      </c>
      <c r="G29" s="8">
        <f>C4*1.484</f>
        <v>65170.33427169931</v>
      </c>
      <c r="H29" s="8">
        <f>C4*1.5039</f>
        <v>66044.24913154218</v>
      </c>
      <c r="I29" s="8">
        <f>C4*1.5238</f>
        <v>66918.16399138505</v>
      </c>
      <c r="J29" s="14"/>
    </row>
    <row r="30" spans="1:10" s="13" customFormat="1" ht="12.75">
      <c r="A30" s="11">
        <v>11</v>
      </c>
      <c r="B30" s="11" t="s">
        <v>5</v>
      </c>
      <c r="C30" s="12">
        <f>+C5*1.325</f>
        <v>52718.133909375</v>
      </c>
      <c r="D30" s="12">
        <f>+C5*1.3648</f>
        <v>54301.66729020001</v>
      </c>
      <c r="E30" s="12">
        <f>+C5*1.4045</f>
        <v>55881.221943937504</v>
      </c>
      <c r="F30" s="12">
        <f>+C5*1.4443</f>
        <v>57464.7553247625</v>
      </c>
      <c r="G30" s="12">
        <f>+C5*1.484</f>
        <v>59044.3099785</v>
      </c>
      <c r="H30" s="12">
        <f>C5*1.5039</f>
        <v>59836.0766689125</v>
      </c>
      <c r="I30" s="12">
        <f>+C5*1.5238</f>
        <v>60627.84335932501</v>
      </c>
      <c r="J30" s="14"/>
    </row>
    <row r="31" spans="1:10" ht="12.75">
      <c r="A31" s="4"/>
      <c r="B31" t="s">
        <v>6</v>
      </c>
      <c r="C31" s="8">
        <f>C4*1.3575</f>
        <v>59615.04634355243</v>
      </c>
      <c r="D31" s="8">
        <f>C4*1.3982</f>
        <v>61402.39985086926</v>
      </c>
      <c r="E31" s="8">
        <f>C4*1.439</f>
        <v>63194.144890145086</v>
      </c>
      <c r="F31" s="8">
        <f>C4*1.4797</f>
        <v>64981.4983974619</v>
      </c>
      <c r="G31" s="8">
        <f>C4*1.5204</f>
        <v>66768.85190477873</v>
      </c>
      <c r="H31" s="8">
        <f>C4*1.5408</f>
        <v>67664.72442441664</v>
      </c>
      <c r="I31" s="8">
        <f>C4*1.5611</f>
        <v>68556.20541209554</v>
      </c>
      <c r="J31" s="14"/>
    </row>
    <row r="32" spans="1:10" s="13" customFormat="1" ht="12.75">
      <c r="A32" s="11">
        <v>12</v>
      </c>
      <c r="B32" s="11" t="s">
        <v>5</v>
      </c>
      <c r="C32" s="12">
        <f>+C5*1.3575</f>
        <v>54011.2202128125</v>
      </c>
      <c r="D32" s="12">
        <f>+C5*1.3982</f>
        <v>55630.562137425004</v>
      </c>
      <c r="E32" s="12">
        <f>+C5*1.439</f>
        <v>57253.882789125004</v>
      </c>
      <c r="F32" s="12">
        <f>+C5*1.4797</f>
        <v>58873.2247137375</v>
      </c>
      <c r="G32" s="12">
        <f>+C5*1.5204</f>
        <v>60492.56663835</v>
      </c>
      <c r="H32" s="12">
        <f>C5*1.5408</f>
        <v>61304.2269642</v>
      </c>
      <c r="I32" s="12">
        <f>+C5*1.5611</f>
        <v>62111.9085629625</v>
      </c>
      <c r="J32" s="14"/>
    </row>
    <row r="33" spans="1:10" ht="12.75">
      <c r="A33" s="4"/>
      <c r="B33" t="s">
        <v>6</v>
      </c>
      <c r="C33" s="8">
        <f>C4*1.39</f>
        <v>61042.29423023048</v>
      </c>
      <c r="D33" s="8">
        <f>C4*1.4317</f>
        <v>62873.5630571374</v>
      </c>
      <c r="E33" s="8">
        <f>C4*1.4734</f>
        <v>64704.83188404432</v>
      </c>
      <c r="F33" s="8">
        <f>C4*1.5151</f>
        <v>66536.10071095123</v>
      </c>
      <c r="G33" s="8">
        <f>C4*1.5568</f>
        <v>68367.36953785815</v>
      </c>
      <c r="H33" s="8">
        <f>C4*1.5777</f>
        <v>69285.1997172911</v>
      </c>
      <c r="I33" s="8">
        <f>C4*1.5985</f>
        <v>70198.63836476507</v>
      </c>
      <c r="J33" s="14"/>
    </row>
    <row r="34" spans="1:10" s="13" customFormat="1" ht="12.75">
      <c r="A34" s="11">
        <v>13</v>
      </c>
      <c r="B34" s="11" t="s">
        <v>5</v>
      </c>
      <c r="C34" s="12">
        <f>+C5*1.39</f>
        <v>55304.30651625</v>
      </c>
      <c r="D34" s="12">
        <f>+C5*1.4317</f>
        <v>56963.435711737504</v>
      </c>
      <c r="E34" s="12">
        <f>+C5*1.4734</f>
        <v>58622.564907225</v>
      </c>
      <c r="F34" s="12">
        <f>+C5*1.5151</f>
        <v>60281.6941027125</v>
      </c>
      <c r="G34" s="12">
        <f>+C5*1.5568</f>
        <v>61940.823298200005</v>
      </c>
      <c r="H34" s="12">
        <f>C5*1.5777</f>
        <v>62772.377259487504</v>
      </c>
      <c r="I34" s="12">
        <f>+C5*1.5985</f>
        <v>63599.9524936875</v>
      </c>
      <c r="J34" s="14"/>
    </row>
    <row r="35" spans="1:10" ht="12.75">
      <c r="A35" s="4"/>
      <c r="B35" t="s">
        <v>6</v>
      </c>
      <c r="C35" s="8">
        <f>C4*1.4225</f>
        <v>62469.54211690854</v>
      </c>
      <c r="D35" s="8">
        <f>C4*1.4652</f>
        <v>64344.726263405544</v>
      </c>
      <c r="E35" s="8">
        <f>C4*1.5079</f>
        <v>66219.91040990256</v>
      </c>
      <c r="F35" s="8">
        <f>C4*1.5505</f>
        <v>68090.70302444055</v>
      </c>
      <c r="G35" s="8">
        <f>C4*1.5932</f>
        <v>69965.88717093755</v>
      </c>
      <c r="H35" s="8">
        <f>C4*1.6146</f>
        <v>70905.67501016556</v>
      </c>
      <c r="I35" s="8">
        <f>C4*1.6359</f>
        <v>71841.07131743456</v>
      </c>
      <c r="J35" s="14"/>
    </row>
    <row r="36" spans="1:10" s="13" customFormat="1" ht="12.75">
      <c r="A36" s="11">
        <v>14</v>
      </c>
      <c r="B36" s="11" t="s">
        <v>5</v>
      </c>
      <c r="C36" s="12">
        <f>+C5*1.4225</f>
        <v>56597.392819687506</v>
      </c>
      <c r="D36" s="12">
        <f>+C5*1.4652</f>
        <v>58296.309286050004</v>
      </c>
      <c r="E36" s="12">
        <f>+C5*1.5079</f>
        <v>59995.2257524125</v>
      </c>
      <c r="F36" s="12">
        <f>+C5*1.5505</f>
        <v>61690.163491687505</v>
      </c>
      <c r="G36" s="12">
        <f>+C5*1.5932</f>
        <v>63389.07995805</v>
      </c>
      <c r="H36" s="12">
        <f>C5*1.6146</f>
        <v>64240.527554775006</v>
      </c>
      <c r="I36" s="12">
        <f>+C5*1.6359</f>
        <v>65087.9964244125</v>
      </c>
      <c r="J36" s="14"/>
    </row>
    <row r="37" spans="1:10" ht="12.75">
      <c r="A37" s="4"/>
      <c r="B37" t="s">
        <v>6</v>
      </c>
      <c r="C37" s="8">
        <f>C4*1.455</f>
        <v>63896.79000358659</v>
      </c>
      <c r="D37" s="8">
        <f>C4*1.4987</f>
        <v>65815.88946967368</v>
      </c>
      <c r="E37" s="8">
        <f>C4*1.5423</f>
        <v>67730.59740380179</v>
      </c>
      <c r="F37" s="8">
        <f>C4*1.586</f>
        <v>69649.69686988888</v>
      </c>
      <c r="G37" s="8">
        <f>C4*1.6296</f>
        <v>71564.40480401697</v>
      </c>
      <c r="H37" s="8">
        <f>C4*1.6515</f>
        <v>72526.15030304003</v>
      </c>
      <c r="I37" s="8">
        <f>C4*1.6733</f>
        <v>73483.50427010408</v>
      </c>
      <c r="J37" s="14"/>
    </row>
    <row r="38" spans="1:10" s="13" customFormat="1" ht="12.75">
      <c r="A38" s="11">
        <v>15</v>
      </c>
      <c r="B38" s="11" t="s">
        <v>5</v>
      </c>
      <c r="C38" s="12">
        <f>+C5*1.455</f>
        <v>57890.479123125006</v>
      </c>
      <c r="D38" s="12">
        <f>+C5*1.4987</f>
        <v>59629.182860362496</v>
      </c>
      <c r="E38" s="12">
        <f>+C5*1.5423</f>
        <v>61363.90787051251</v>
      </c>
      <c r="F38" s="12">
        <f>+C5*1.586</f>
        <v>63102.611607750005</v>
      </c>
      <c r="G38" s="12">
        <f>+C5*1.6296</f>
        <v>64837.3366179</v>
      </c>
      <c r="H38" s="12">
        <f>C5*1.6515</f>
        <v>65708.67785006251</v>
      </c>
      <c r="I38" s="12">
        <f>+C5*1.6733</f>
        <v>66576.0403551375</v>
      </c>
      <c r="J38" s="14"/>
    </row>
    <row r="39" spans="1:10" ht="12.75">
      <c r="A39" s="4"/>
      <c r="B39" t="s">
        <v>6</v>
      </c>
      <c r="C39" s="8">
        <f>C4*1.4875</f>
        <v>65324.03789026464</v>
      </c>
      <c r="D39" s="8">
        <f>C4*1.5322</f>
        <v>67287.05267594183</v>
      </c>
      <c r="E39" s="8">
        <f>C4*1.5768</f>
        <v>69245.67592966002</v>
      </c>
      <c r="F39" s="8">
        <f>C4*1.6214</f>
        <v>71204.2991833782</v>
      </c>
      <c r="G39" s="8">
        <f>C4*1.666</f>
        <v>73162.9224370964</v>
      </c>
      <c r="H39" s="8">
        <f>C4*1.6884</f>
        <v>74146.62559591449</v>
      </c>
      <c r="I39" s="8">
        <f>C4*1.7107</f>
        <v>75125.93722277359</v>
      </c>
      <c r="J39" s="14"/>
    </row>
    <row r="40" spans="1:10" s="13" customFormat="1" ht="12.75">
      <c r="A40" s="11">
        <v>16</v>
      </c>
      <c r="B40" s="11" t="s">
        <v>5</v>
      </c>
      <c r="C40" s="12">
        <f>C5*1.4875</f>
        <v>59183.565426562505</v>
      </c>
      <c r="D40" s="12">
        <f>C5*1.5322</f>
        <v>60962.056434675</v>
      </c>
      <c r="E40" s="12">
        <f>C5*1.5768</f>
        <v>62736.5687157</v>
      </c>
      <c r="F40" s="12">
        <f>C5*1.6214</f>
        <v>64511.080996725</v>
      </c>
      <c r="G40" s="12">
        <f>C5*1.666</f>
        <v>66285.59327775</v>
      </c>
      <c r="H40" s="12">
        <f>C5*1.6884</f>
        <v>67176.82814535</v>
      </c>
      <c r="I40" s="12">
        <f>C5*1.7107</f>
        <v>68064.08428586251</v>
      </c>
      <c r="J40" s="14"/>
    </row>
    <row r="41" spans="1:10" ht="12.75">
      <c r="A41" s="15"/>
      <c r="B41" s="16" t="s">
        <v>6</v>
      </c>
      <c r="C41" s="17">
        <f>C4*1.52</f>
        <v>66751.28577694269</v>
      </c>
      <c r="D41" s="17">
        <f>C4*1.5657</f>
        <v>68758.21588220999</v>
      </c>
      <c r="E41" s="17">
        <f>C4*1.6112</f>
        <v>70756.36292355925</v>
      </c>
      <c r="F41" s="17">
        <f>C4*1.6568</f>
        <v>72758.90149686753</v>
      </c>
      <c r="G41" s="17">
        <f>C4*1.7024</f>
        <v>74761.44007017581</v>
      </c>
      <c r="H41" s="17">
        <f>C4*1.7253</f>
        <v>75767.10088878896</v>
      </c>
      <c r="I41" s="17">
        <f>C4*1.7481</f>
        <v>76768.3701754431</v>
      </c>
      <c r="J41" s="14"/>
    </row>
    <row r="42" spans="1:10" s="13" customFormat="1" ht="12.75">
      <c r="A42" s="11">
        <v>17</v>
      </c>
      <c r="B42" s="11" t="s">
        <v>5</v>
      </c>
      <c r="C42" s="12">
        <f>C5*1.52</f>
        <v>60476.651730000005</v>
      </c>
      <c r="D42" s="12">
        <f>C5*1.5657</f>
        <v>62294.9300089875</v>
      </c>
      <c r="E42" s="12">
        <f>C5*1.6112</f>
        <v>64105.250833800004</v>
      </c>
      <c r="F42" s="12">
        <f>C5*1.6568</f>
        <v>65919.5503857</v>
      </c>
      <c r="G42" s="12">
        <f>C5*1.7024</f>
        <v>67733.8499376</v>
      </c>
      <c r="H42" s="12">
        <f>C5*1.7253</f>
        <v>68644.97844063751</v>
      </c>
      <c r="I42" s="12">
        <f>C5*1.7481</f>
        <v>69552.1282165875</v>
      </c>
      <c r="J42" s="14"/>
    </row>
    <row r="43" spans="1:10" ht="12.75">
      <c r="A43" s="15"/>
      <c r="B43" s="18" t="s">
        <v>6</v>
      </c>
      <c r="C43" s="17">
        <f>C4*1.5525</f>
        <v>68178.53366362074</v>
      </c>
      <c r="D43" s="17">
        <f>C4*1.5992</f>
        <v>70229.37908847812</v>
      </c>
      <c r="E43" s="17">
        <f>C4*1.6457</f>
        <v>72271.44144941749</v>
      </c>
      <c r="F43" s="17">
        <f>C4*1.6922</f>
        <v>74313.50381035685</v>
      </c>
      <c r="G43" s="17">
        <f>C4*1.7388</f>
        <v>76359.95770325522</v>
      </c>
      <c r="H43" s="17">
        <f>C4*1.7622</f>
        <v>77387.57618166342</v>
      </c>
      <c r="I43" s="17">
        <f>C4*1.7855</f>
        <v>78410.80312811262</v>
      </c>
      <c r="J43" s="14"/>
    </row>
    <row r="44" spans="1:10" s="13" customFormat="1" ht="12.75">
      <c r="A44" s="11">
        <v>18</v>
      </c>
      <c r="B44" s="11" t="s">
        <v>5</v>
      </c>
      <c r="C44" s="12">
        <f>C5*1.5525</f>
        <v>61769.738033437505</v>
      </c>
      <c r="D44" s="12">
        <f>C5*1.5992</f>
        <v>63627.8035833</v>
      </c>
      <c r="E44" s="12">
        <f>C5*1.6457</f>
        <v>65477.911678987504</v>
      </c>
      <c r="F44" s="12">
        <f>C5*1.6922</f>
        <v>67328.019774675</v>
      </c>
      <c r="G44" s="12">
        <f>C5*1.7388</f>
        <v>69182.10659745</v>
      </c>
      <c r="H44" s="12">
        <f>C5*1.7622</f>
        <v>70113.128735925</v>
      </c>
      <c r="I44" s="12">
        <f>C5*1.7855</f>
        <v>71040.1721473125</v>
      </c>
      <c r="J44" s="14"/>
    </row>
    <row r="45" spans="1:10" ht="12.75">
      <c r="A45" s="16"/>
      <c r="B45" s="19" t="s">
        <v>6</v>
      </c>
      <c r="C45" s="17">
        <f>C4*1.585</f>
        <v>69605.7815502988</v>
      </c>
      <c r="D45" s="17">
        <f>C4*1.6327</f>
        <v>71700.54229474626</v>
      </c>
      <c r="E45" s="17">
        <f>C4*1.6801</f>
        <v>73782.12844331672</v>
      </c>
      <c r="F45" s="17">
        <f>C4*1.7276</f>
        <v>75868.10612384617</v>
      </c>
      <c r="G45" s="17">
        <f>C4*1.7752</f>
        <v>77958.47533633464</v>
      </c>
      <c r="H45" s="17">
        <f>C4*1.7991</f>
        <v>79008.05147453789</v>
      </c>
      <c r="I45" s="17">
        <f>C4*1.8229</f>
        <v>80053.23608078212</v>
      </c>
      <c r="J45" s="14"/>
    </row>
    <row r="46" spans="1:9" ht="12.75">
      <c r="A46" s="11">
        <v>19</v>
      </c>
      <c r="B46" s="11" t="s">
        <v>5</v>
      </c>
      <c r="C46" s="12">
        <f>C5*1.585</f>
        <v>63062.824336875005</v>
      </c>
      <c r="D46" s="12">
        <f>C5*1.6327</f>
        <v>64960.6771576125</v>
      </c>
      <c r="E46" s="12">
        <f>C5*1.6801</f>
        <v>66846.5937970875</v>
      </c>
      <c r="F46" s="12">
        <f>C5*1.7276</f>
        <v>68736.48916365001</v>
      </c>
      <c r="G46" s="12">
        <f>C5*1.7752</f>
        <v>70630.36325729999</v>
      </c>
      <c r="H46" s="12">
        <f>C5*1.7991</f>
        <v>71581.2790312125</v>
      </c>
      <c r="I46" s="12">
        <f>C5*1.8229</f>
        <v>72528.2160780375</v>
      </c>
    </row>
    <row r="47" spans="1:9" ht="12.75">
      <c r="A47" s="16"/>
      <c r="B47" s="19" t="s">
        <v>6</v>
      </c>
      <c r="C47" s="17">
        <f>C4*1.6175</f>
        <v>71033.02943697684</v>
      </c>
      <c r="D47" s="17">
        <f>C4*1.6662</f>
        <v>73171.70550101441</v>
      </c>
      <c r="E47" s="17">
        <f>C4*1.7146</f>
        <v>75297.20696917495</v>
      </c>
      <c r="F47" s="17">
        <f>C4*1.763</f>
        <v>77422.70843733549</v>
      </c>
      <c r="G47" s="17">
        <f>C4*1.18116</f>
        <v>51871.01888703528</v>
      </c>
      <c r="H47" s="17">
        <f>C4*1.836</f>
        <v>80628.52676741236</v>
      </c>
      <c r="I47" s="17">
        <f>C4*1.8603</f>
        <v>81695.66903345163</v>
      </c>
    </row>
    <row r="48" spans="1:9" ht="12.75">
      <c r="A48" s="11">
        <v>20</v>
      </c>
      <c r="B48" s="11" t="s">
        <v>5</v>
      </c>
      <c r="C48" s="12">
        <f>C5*1.6175</f>
        <v>64355.910640312504</v>
      </c>
      <c r="D48" s="12">
        <f>C5*1.6662</f>
        <v>66293.550731925</v>
      </c>
      <c r="E48" s="21">
        <f>C5*1.7146</f>
        <v>68219.254642275</v>
      </c>
      <c r="F48" s="12">
        <f>C5*1.763</f>
        <v>70144.958552625</v>
      </c>
      <c r="G48" s="12">
        <f>C5*1.8116</f>
        <v>72078.61991715</v>
      </c>
      <c r="H48" s="12">
        <f>C5*1.836</f>
        <v>73049.4293265</v>
      </c>
      <c r="I48" s="12">
        <f>1.8603*C5</f>
        <v>74016.2600087625</v>
      </c>
    </row>
    <row r="52" ht="12.75">
      <c r="E52" t="s">
        <v>11</v>
      </c>
    </row>
  </sheetData>
  <sheetProtection/>
  <printOptions/>
  <pageMargins left="1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Tri-County Special Education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spericy</dc:creator>
  <cp:keywords/>
  <dc:description/>
  <cp:lastModifiedBy>three</cp:lastModifiedBy>
  <cp:lastPrinted>2014-03-06T16:49:15Z</cp:lastPrinted>
  <dcterms:created xsi:type="dcterms:W3CDTF">2003-06-12T23:42:37Z</dcterms:created>
  <dcterms:modified xsi:type="dcterms:W3CDTF">2015-01-13T14:22:59Z</dcterms:modified>
  <cp:category/>
  <cp:version/>
  <cp:contentType/>
  <cp:contentStatus/>
</cp:coreProperties>
</file>